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doctype\ARCHITECTURE\_Processus marchés de services\_Processus et doctypes\9 Démarrage des études\"/>
    </mc:Choice>
  </mc:AlternateContent>
  <bookViews>
    <workbookView xWindow="120" yWindow="132" windowWidth="24780" windowHeight="9096" activeTab="1"/>
  </bookViews>
  <sheets>
    <sheet name="INSTRUCTIONS" sheetId="4" r:id="rId1"/>
    <sheet name="paiements honoraires" sheetId="1" r:id="rId2"/>
  </sheets>
  <calcPr calcId="152511"/>
</workbook>
</file>

<file path=xl/calcChain.xml><?xml version="1.0" encoding="utf-8"?>
<calcChain xmlns="http://schemas.openxmlformats.org/spreadsheetml/2006/main">
  <c r="C24" i="1" l="1"/>
  <c r="C27" i="1" s="1"/>
  <c r="D27" i="1" s="1"/>
  <c r="C26" i="1" l="1"/>
  <c r="D26" i="1" s="1"/>
  <c r="D28" i="1" s="1"/>
  <c r="C28" i="1"/>
  <c r="M6" i="1" l="1"/>
  <c r="B17" i="1" l="1"/>
  <c r="C8" i="1" l="1"/>
  <c r="C15" i="1"/>
  <c r="C16" i="1"/>
  <c r="C14" i="1"/>
  <c r="C13" i="1"/>
  <c r="C12" i="1"/>
  <c r="C11" i="1"/>
  <c r="C10" i="1"/>
  <c r="C9" i="1"/>
  <c r="G8" i="1" l="1"/>
  <c r="J8" i="1" s="1"/>
  <c r="M8" i="1" s="1"/>
  <c r="F8" i="1"/>
  <c r="I8" i="1" s="1"/>
  <c r="G9" i="1" l="1"/>
  <c r="F9" i="1"/>
  <c r="I9" i="1" s="1"/>
  <c r="K9" i="1" s="1"/>
  <c r="J9" i="1"/>
  <c r="K8" i="1"/>
  <c r="L8" i="1" s="1"/>
  <c r="G10" i="1"/>
  <c r="F10" i="1"/>
  <c r="I10" i="1" s="1"/>
  <c r="K10" i="1" s="1"/>
  <c r="L9" i="1" l="1"/>
  <c r="J10" i="1"/>
  <c r="M10" i="1" s="1"/>
  <c r="G11" i="1"/>
  <c r="G12" i="1" s="1"/>
  <c r="M9" i="1"/>
  <c r="F11" i="1"/>
  <c r="I11" i="1" s="1"/>
  <c r="K11" i="1" s="1"/>
  <c r="J11" i="1" l="1"/>
  <c r="L11" i="1" s="1"/>
  <c r="L10" i="1"/>
  <c r="M11" i="1"/>
  <c r="F12" i="1"/>
  <c r="I12" i="1" s="1"/>
  <c r="K12" i="1" s="1"/>
  <c r="J12" i="1"/>
  <c r="L12" i="1" l="1"/>
  <c r="M12" i="1"/>
  <c r="F13" i="1"/>
  <c r="I13" i="1" s="1"/>
  <c r="K13" i="1" s="1"/>
  <c r="G13" i="1"/>
  <c r="J13" i="1" l="1"/>
  <c r="L13" i="1" s="1"/>
  <c r="G14" i="1"/>
  <c r="G15" i="1" s="1"/>
  <c r="G16" i="1" s="1"/>
  <c r="F14" i="1"/>
  <c r="I14" i="1" s="1"/>
  <c r="K14" i="1" s="1"/>
  <c r="M13" i="1" l="1"/>
  <c r="J14" i="1"/>
  <c r="M14" i="1" s="1"/>
  <c r="J15" i="1"/>
  <c r="F15" i="1"/>
  <c r="I15" i="1" s="1"/>
  <c r="K15" i="1" s="1"/>
  <c r="L14" i="1" l="1"/>
  <c r="M15" i="1"/>
  <c r="L15" i="1"/>
  <c r="F16" i="1"/>
  <c r="I16" i="1" s="1"/>
  <c r="K16" i="1" s="1"/>
  <c r="J16" i="1" l="1"/>
  <c r="G17" i="1"/>
  <c r="L16" i="1" l="1"/>
  <c r="J17" i="1"/>
  <c r="M16" i="1"/>
</calcChain>
</file>

<file path=xl/sharedStrings.xml><?xml version="1.0" encoding="utf-8"?>
<sst xmlns="http://schemas.openxmlformats.org/spreadsheetml/2006/main" count="49" uniqueCount="42">
  <si>
    <t>Avant projet</t>
  </si>
  <si>
    <t>Permis</t>
  </si>
  <si>
    <t>Projet définitif</t>
  </si>
  <si>
    <t>Marché travaux</t>
  </si>
  <si>
    <t>Contrôle exécution</t>
  </si>
  <si>
    <t>RP</t>
  </si>
  <si>
    <t>RD</t>
  </si>
  <si>
    <t>pourcentage nominal</t>
  </si>
  <si>
    <t>Taux d'honoraires approuvé</t>
  </si>
  <si>
    <t>Préesquisse</t>
  </si>
  <si>
    <t>montant honoraires approuvé à payer</t>
  </si>
  <si>
    <t>forfait</t>
  </si>
  <si>
    <t>Décompte final</t>
  </si>
  <si>
    <t>TOTAL</t>
  </si>
  <si>
    <t xml:space="preserve">montant travaux approuvé* </t>
  </si>
  <si>
    <t xml:space="preserve">*moment d' approbation montant préesquisse = attribution du marché; </t>
  </si>
  <si>
    <t>moments d'approbation montants stades de la mission = approbation dudit stade</t>
  </si>
  <si>
    <t>addition pourcentage successif</t>
  </si>
  <si>
    <t>addition montants payés successifs</t>
  </si>
  <si>
    <t>solde à payer à l'approbation du dossier</t>
  </si>
  <si>
    <t>s.o.</t>
  </si>
  <si>
    <t>montant honoraires théorique (avant approbation)</t>
  </si>
  <si>
    <t>DOSSIER:</t>
  </si>
  <si>
    <t>xxxxxxxxxxxxxxxxxxxxxxxxxxxxxxxxxxxxx</t>
  </si>
  <si>
    <t>INSTRUCTIONS</t>
  </si>
  <si>
    <t>0. vérifier que la répartition des honoraires correspond bien à celle annoncée dans le cahier des charges (si pas: adapter le nom des stades et/ou la part d'honoraires (nominale) y affectée *)</t>
  </si>
  <si>
    <r>
      <rPr>
        <u/>
        <sz val="9"/>
        <color theme="1"/>
        <rFont val="Calibri"/>
        <family val="2"/>
        <scheme val="minor"/>
      </rPr>
      <t>* Attention</t>
    </r>
    <r>
      <rPr>
        <sz val="9"/>
        <color theme="1"/>
        <rFont val="Calibri"/>
        <family val="2"/>
        <scheme val="minor"/>
      </rPr>
      <t>: 
- si vous devez supprimer des lignes: supprimer uniquement les dernières lignes
- si vous devez ajouter des lignes: adapter les formules pour inclure ces données complémentaires!</t>
    </r>
  </si>
  <si>
    <t>4. à chaque stade de la mission (suite à approbation dudit stade), mettre les montants de travaux (et, au besoin, le taux d'honoraires) à jour dans la ligne correspondante (ne pas moifier les lognes précédentes!)</t>
  </si>
  <si>
    <t>2. Entrer le montant des travaux et pourcentages (en vert)</t>
  </si>
  <si>
    <t xml:space="preserve">3. dans un premier temps, copier ces valeurs initiales dans les cellules suivantes (bleu) </t>
  </si>
  <si>
    <t>HTVA</t>
  </si>
  <si>
    <t>TVAC (6% sur l'esquisse - 21% sur le reste)</t>
  </si>
  <si>
    <t>partie à payer au dépôt du dossier</t>
  </si>
  <si>
    <t>(la première partie à payer au moment du dépôt du dossier est donc indicative -puisque basée sur l'estimation précédente -voir colonne grise-, à rectifier lors du paiement du solde à l'approbation)</t>
  </si>
  <si>
    <t>Taux de TVA</t>
  </si>
  <si>
    <t>1. Entrer le montant du édommagement pour la préesquisse (en vert)</t>
  </si>
  <si>
    <t>Esquisse (- forfait préesquisse)</t>
  </si>
  <si>
    <t>honoraires HTVA</t>
  </si>
  <si>
    <t>TVAC</t>
  </si>
  <si>
    <t>esquisse TVAC (TVA de 6%)</t>
  </si>
  <si>
    <t>solde TVAC (TVA de 21%)</t>
  </si>
  <si>
    <t>VERIF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</si>
</sst>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€&quot;_-;\-* #,##0.00\ &quot;€&quot;_-;_-* &quot;-&quot;??\ &quot;€&quot;_-;_-@_-"/>
    <numFmt numFmtId="164" formatCode="&quot;€&quot;\ #,##0.00"/>
    <numFmt numFmtId="165" formatCode="0.0%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3" tint="0.39997558519241921"/>
      <name val="Calibri"/>
      <family val="2"/>
      <scheme val="minor"/>
    </font>
    <font>
      <b/>
      <sz val="11"/>
      <color theme="0" tint="-0.34998626667073579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b/>
      <sz val="11"/>
      <color theme="3" tint="0.59999389629810485"/>
      <name val="Calibri"/>
      <family val="2"/>
      <scheme val="minor"/>
    </font>
    <font>
      <sz val="11"/>
      <color rgb="FF00B050"/>
      <name val="Calibri"/>
      <family val="2"/>
      <scheme val="minor"/>
    </font>
    <font>
      <u/>
      <sz val="9"/>
      <color theme="1"/>
      <name val="Calibri"/>
      <family val="2"/>
      <scheme val="minor"/>
    </font>
    <font>
      <sz val="11"/>
      <color rgb="FF002060"/>
      <name val="Calibri"/>
      <family val="2"/>
      <scheme val="minor"/>
    </font>
    <font>
      <sz val="1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2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164" fontId="0" fillId="0" borderId="0" xfId="0" applyNumberFormat="1"/>
    <xf numFmtId="0" fontId="2" fillId="0" borderId="0" xfId="0" applyFont="1"/>
    <xf numFmtId="165" fontId="1" fillId="0" borderId="0" xfId="0" applyNumberFormat="1" applyFont="1"/>
    <xf numFmtId="0" fontId="3" fillId="0" borderId="0" xfId="0" applyFont="1"/>
    <xf numFmtId="164" fontId="1" fillId="0" borderId="0" xfId="0" applyNumberFormat="1" applyFont="1"/>
    <xf numFmtId="164" fontId="6" fillId="0" borderId="0" xfId="0" applyNumberFormat="1" applyFont="1"/>
    <xf numFmtId="0" fontId="0" fillId="0" borderId="3" xfId="0" applyFont="1" applyBorder="1"/>
    <xf numFmtId="164" fontId="6" fillId="0" borderId="3" xfId="0" applyNumberFormat="1" applyFont="1" applyBorder="1"/>
    <xf numFmtId="0" fontId="0" fillId="0" borderId="4" xfId="0" applyBorder="1" applyAlignment="1">
      <alignment horizontal="right"/>
    </xf>
    <xf numFmtId="165" fontId="0" fillId="0" borderId="3" xfId="0" applyNumberFormat="1" applyFont="1" applyBorder="1"/>
    <xf numFmtId="164" fontId="0" fillId="0" borderId="4" xfId="0" applyNumberFormat="1" applyBorder="1"/>
    <xf numFmtId="0" fontId="0" fillId="0" borderId="5" xfId="0" applyFont="1" applyBorder="1"/>
    <xf numFmtId="165" fontId="0" fillId="0" borderId="5" xfId="0" applyNumberFormat="1" applyFont="1" applyBorder="1"/>
    <xf numFmtId="0" fontId="1" fillId="0" borderId="6" xfId="0" applyFont="1" applyBorder="1"/>
    <xf numFmtId="0" fontId="1" fillId="0" borderId="7" xfId="0" applyFont="1" applyBorder="1" applyAlignment="1">
      <alignment wrapText="1"/>
    </xf>
    <xf numFmtId="0" fontId="1" fillId="0" borderId="8" xfId="0" applyFont="1" applyBorder="1" applyAlignment="1">
      <alignment wrapText="1"/>
    </xf>
    <xf numFmtId="0" fontId="1" fillId="0" borderId="9" xfId="0" applyFont="1" applyBorder="1" applyAlignment="1">
      <alignment wrapText="1"/>
    </xf>
    <xf numFmtId="164" fontId="5" fillId="0" borderId="9" xfId="0" applyNumberFormat="1" applyFont="1" applyBorder="1" applyAlignment="1">
      <alignment wrapText="1"/>
    </xf>
    <xf numFmtId="0" fontId="1" fillId="0" borderId="10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5" xfId="0" applyFont="1" applyBorder="1" applyAlignment="1">
      <alignment wrapText="1"/>
    </xf>
    <xf numFmtId="0" fontId="0" fillId="0" borderId="2" xfId="0" applyBorder="1" applyAlignment="1">
      <alignment horizontal="right"/>
    </xf>
    <xf numFmtId="164" fontId="0" fillId="0" borderId="2" xfId="0" applyNumberFormat="1" applyBorder="1"/>
    <xf numFmtId="164" fontId="0" fillId="0" borderId="6" xfId="0" applyNumberFormat="1" applyBorder="1"/>
    <xf numFmtId="0" fontId="7" fillId="0" borderId="0" xfId="0" applyFont="1"/>
    <xf numFmtId="164" fontId="1" fillId="0" borderId="8" xfId="0" applyNumberFormat="1" applyFont="1" applyBorder="1" applyAlignment="1">
      <alignment wrapText="1"/>
    </xf>
    <xf numFmtId="164" fontId="10" fillId="0" borderId="5" xfId="0" applyNumberFormat="1" applyFont="1" applyBorder="1"/>
    <xf numFmtId="164" fontId="1" fillId="0" borderId="16" xfId="0" applyNumberFormat="1" applyFont="1" applyBorder="1" applyAlignment="1"/>
    <xf numFmtId="164" fontId="1" fillId="0" borderId="17" xfId="0" applyNumberFormat="1" applyFont="1" applyBorder="1" applyAlignment="1"/>
    <xf numFmtId="164" fontId="1" fillId="0" borderId="18" xfId="0" applyNumberFormat="1" applyFont="1" applyBorder="1" applyAlignment="1"/>
    <xf numFmtId="164" fontId="10" fillId="0" borderId="23" xfId="0" applyNumberFormat="1" applyFont="1" applyBorder="1"/>
    <xf numFmtId="164" fontId="0" fillId="0" borderId="22" xfId="0" applyNumberFormat="1" applyBorder="1"/>
    <xf numFmtId="164" fontId="0" fillId="0" borderId="24" xfId="0" applyNumberFormat="1" applyBorder="1"/>
    <xf numFmtId="164" fontId="0" fillId="0" borderId="25" xfId="0" applyNumberFormat="1" applyBorder="1"/>
    <xf numFmtId="0" fontId="1" fillId="0" borderId="20" xfId="0" applyFont="1" applyBorder="1" applyAlignment="1">
      <alignment wrapText="1"/>
    </xf>
    <xf numFmtId="0" fontId="0" fillId="0" borderId="21" xfId="0" applyFont="1" applyBorder="1"/>
    <xf numFmtId="165" fontId="8" fillId="0" borderId="21" xfId="0" applyNumberFormat="1" applyFont="1" applyBorder="1"/>
    <xf numFmtId="165" fontId="4" fillId="0" borderId="21" xfId="0" applyNumberFormat="1" applyFont="1" applyBorder="1"/>
    <xf numFmtId="164" fontId="1" fillId="0" borderId="15" xfId="0" applyNumberFormat="1" applyFont="1" applyBorder="1" applyAlignment="1">
      <alignment wrapText="1"/>
    </xf>
    <xf numFmtId="164" fontId="1" fillId="0" borderId="10" xfId="0" applyNumberFormat="1" applyFont="1" applyBorder="1" applyAlignment="1">
      <alignment wrapText="1"/>
    </xf>
    <xf numFmtId="164" fontId="8" fillId="0" borderId="2" xfId="0" applyNumberFormat="1" applyFont="1" applyBorder="1"/>
    <xf numFmtId="164" fontId="8" fillId="0" borderId="4" xfId="0" applyNumberFormat="1" applyFont="1" applyBorder="1"/>
    <xf numFmtId="164" fontId="4" fillId="0" borderId="2" xfId="0" applyNumberFormat="1" applyFont="1" applyBorder="1"/>
    <xf numFmtId="164" fontId="0" fillId="0" borderId="4" xfId="0" applyNumberFormat="1" applyFill="1" applyBorder="1"/>
    <xf numFmtId="164" fontId="4" fillId="0" borderId="22" xfId="0" applyNumberFormat="1" applyFont="1" applyBorder="1"/>
    <xf numFmtId="164" fontId="6" fillId="0" borderId="26" xfId="0" applyNumberFormat="1" applyFont="1" applyBorder="1"/>
    <xf numFmtId="164" fontId="1" fillId="0" borderId="17" xfId="0" applyNumberFormat="1" applyFont="1" applyBorder="1" applyAlignment="1">
      <alignment horizontal="center"/>
    </xf>
    <xf numFmtId="164" fontId="1" fillId="0" borderId="18" xfId="0" applyNumberFormat="1" applyFont="1" applyBorder="1" applyAlignment="1">
      <alignment horizontal="center"/>
    </xf>
    <xf numFmtId="0" fontId="3" fillId="0" borderId="0" xfId="0" applyFont="1" applyAlignment="1">
      <alignment horizontal="left" wrapText="1"/>
    </xf>
    <xf numFmtId="164" fontId="1" fillId="0" borderId="17" xfId="0" applyNumberFormat="1" applyFont="1" applyBorder="1" applyAlignment="1">
      <alignment horizontal="center"/>
    </xf>
    <xf numFmtId="164" fontId="1" fillId="0" borderId="18" xfId="0" applyNumberFormat="1" applyFont="1" applyBorder="1" applyAlignment="1">
      <alignment horizontal="center"/>
    </xf>
    <xf numFmtId="9" fontId="1" fillId="0" borderId="17" xfId="0" applyNumberFormat="1" applyFont="1" applyBorder="1" applyAlignment="1">
      <alignment horizontal="center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164" fontId="1" fillId="0" borderId="14" xfId="0" applyNumberFormat="1" applyFont="1" applyBorder="1" applyAlignment="1">
      <alignment horizontal="center" vertical="center" wrapText="1"/>
    </xf>
    <xf numFmtId="164" fontId="5" fillId="0" borderId="12" xfId="0" applyNumberFormat="1" applyFont="1" applyBorder="1" applyAlignment="1">
      <alignment horizontal="center" vertical="center" wrapText="1"/>
    </xf>
    <xf numFmtId="164" fontId="1" fillId="0" borderId="13" xfId="0" applyNumberFormat="1" applyFont="1" applyBorder="1" applyAlignment="1">
      <alignment horizontal="center" vertical="center" wrapText="1"/>
    </xf>
    <xf numFmtId="164" fontId="1" fillId="0" borderId="12" xfId="0" applyNumberFormat="1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4" fontId="1" fillId="0" borderId="14" xfId="0" applyNumberFormat="1" applyFont="1" applyBorder="1" applyAlignment="1"/>
    <xf numFmtId="164" fontId="1" fillId="0" borderId="19" xfId="0" applyNumberFormat="1" applyFont="1" applyBorder="1" applyAlignment="1">
      <alignment horizontal="center"/>
    </xf>
    <xf numFmtId="164" fontId="1" fillId="0" borderId="19" xfId="0" applyNumberFormat="1" applyFont="1" applyBorder="1" applyAlignment="1">
      <alignment horizontal="center"/>
    </xf>
    <xf numFmtId="9" fontId="11" fillId="0" borderId="2" xfId="0" applyNumberFormat="1" applyFont="1" applyBorder="1"/>
    <xf numFmtId="9" fontId="11" fillId="0" borderId="22" xfId="0" applyNumberFormat="1" applyFont="1" applyBorder="1"/>
    <xf numFmtId="0" fontId="1" fillId="2" borderId="6" xfId="0" applyFont="1" applyFill="1" applyBorder="1"/>
    <xf numFmtId="0" fontId="0" fillId="2" borderId="5" xfId="0" applyFont="1" applyFill="1" applyBorder="1"/>
    <xf numFmtId="0" fontId="0" fillId="2" borderId="3" xfId="0" applyFont="1" applyFill="1" applyBorder="1"/>
    <xf numFmtId="0" fontId="0" fillId="2" borderId="21" xfId="0" applyFont="1" applyFill="1" applyBorder="1"/>
    <xf numFmtId="164" fontId="8" fillId="2" borderId="2" xfId="0" applyNumberFormat="1" applyFont="1" applyFill="1" applyBorder="1"/>
    <xf numFmtId="164" fontId="6" fillId="2" borderId="3" xfId="0" applyNumberFormat="1" applyFont="1" applyFill="1" applyBorder="1"/>
    <xf numFmtId="164" fontId="8" fillId="2" borderId="4" xfId="0" applyNumberFormat="1" applyFont="1" applyFill="1" applyBorder="1"/>
    <xf numFmtId="9" fontId="11" fillId="2" borderId="2" xfId="0" applyNumberFormat="1" applyFont="1" applyFill="1" applyBorder="1"/>
    <xf numFmtId="164" fontId="10" fillId="2" borderId="5" xfId="0" applyNumberFormat="1" applyFont="1" applyFill="1" applyBorder="1"/>
    <xf numFmtId="0" fontId="0" fillId="2" borderId="2" xfId="0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164" fontId="0" fillId="2" borderId="6" xfId="0" applyNumberFormat="1" applyFill="1" applyBorder="1"/>
    <xf numFmtId="44" fontId="1" fillId="0" borderId="0" xfId="0" applyNumberFormat="1" applyFont="1"/>
    <xf numFmtId="0" fontId="12" fillId="0" borderId="0" xfId="0" applyFont="1"/>
    <xf numFmtId="0" fontId="13" fillId="0" borderId="0" xfId="0" applyFont="1"/>
    <xf numFmtId="44" fontId="13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zoomScale="85" zoomScaleNormal="85" workbookViewId="0">
      <selection activeCell="B8" sqref="B8"/>
    </sheetView>
  </sheetViews>
  <sheetFormatPr baseColWidth="10" defaultRowHeight="14.4" x14ac:dyDescent="0.3"/>
  <sheetData>
    <row r="1" spans="1:13" x14ac:dyDescent="0.3">
      <c r="A1" s="1" t="s">
        <v>24</v>
      </c>
    </row>
    <row r="2" spans="1:13" x14ac:dyDescent="0.3">
      <c r="A2" t="s">
        <v>25</v>
      </c>
    </row>
    <row r="3" spans="1:13" x14ac:dyDescent="0.3">
      <c r="A3" t="s">
        <v>35</v>
      </c>
    </row>
    <row r="4" spans="1:13" x14ac:dyDescent="0.3">
      <c r="A4" t="s">
        <v>28</v>
      </c>
    </row>
    <row r="5" spans="1:13" x14ac:dyDescent="0.3">
      <c r="A5" t="s">
        <v>29</v>
      </c>
    </row>
    <row r="6" spans="1:13" x14ac:dyDescent="0.3">
      <c r="A6" t="s">
        <v>27</v>
      </c>
    </row>
    <row r="9" spans="1:13" ht="41.25" customHeight="1" x14ac:dyDescent="0.3">
      <c r="A9" s="51" t="s">
        <v>26</v>
      </c>
      <c r="B9" s="51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</row>
  </sheetData>
  <mergeCells count="1">
    <mergeCell ref="A9:M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8"/>
  <sheetViews>
    <sheetView tabSelected="1" zoomScale="70" zoomScaleNormal="70" workbookViewId="0">
      <selection activeCell="G26" sqref="G26"/>
    </sheetView>
  </sheetViews>
  <sheetFormatPr baseColWidth="10" defaultRowHeight="14.4" x14ac:dyDescent="0.3"/>
  <cols>
    <col min="1" max="1" width="34.88671875" style="1" customWidth="1"/>
    <col min="2" max="3" width="17.33203125" style="1" customWidth="1"/>
    <col min="4" max="4" width="20.6640625" style="1" customWidth="1"/>
    <col min="5" max="6" width="24" style="3" customWidth="1"/>
    <col min="7" max="7" width="21.6640625" style="3" customWidth="1"/>
    <col min="8" max="8" width="6.88671875" style="3" customWidth="1"/>
    <col min="9" max="9" width="24" style="3" customWidth="1"/>
    <col min="10" max="10" width="21.6640625" style="3" customWidth="1"/>
    <col min="11" max="11" width="15.21875" customWidth="1"/>
    <col min="12" max="12" width="16.6640625" customWidth="1"/>
    <col min="13" max="13" width="18.6640625" customWidth="1"/>
  </cols>
  <sheetData>
    <row r="1" spans="1:13" ht="15" thickBot="1" x14ac:dyDescent="0.35"/>
    <row r="2" spans="1:13" ht="15" thickBot="1" x14ac:dyDescent="0.35">
      <c r="A2" s="1" t="s">
        <v>22</v>
      </c>
      <c r="B2" s="27" t="s">
        <v>23</v>
      </c>
      <c r="E2" s="30" t="s">
        <v>30</v>
      </c>
      <c r="F2" s="31"/>
      <c r="G2" s="32"/>
      <c r="H2" s="65"/>
      <c r="I2" s="67" t="s">
        <v>31</v>
      </c>
      <c r="J2" s="52"/>
      <c r="K2" s="52"/>
      <c r="L2" s="52"/>
      <c r="M2" s="53"/>
    </row>
    <row r="3" spans="1:13" ht="15" thickBot="1" x14ac:dyDescent="0.35">
      <c r="B3" s="27"/>
      <c r="E3" s="30"/>
      <c r="F3" s="31"/>
      <c r="G3" s="32"/>
      <c r="H3" s="65"/>
      <c r="I3" s="66"/>
      <c r="J3" s="49"/>
      <c r="K3" s="54">
        <v>0.5</v>
      </c>
      <c r="L3" s="54">
        <v>0.5</v>
      </c>
      <c r="M3" s="50"/>
    </row>
    <row r="4" spans="1:13" s="2" customFormat="1" ht="43.8" thickBot="1" x14ac:dyDescent="0.35">
      <c r="A4" s="22"/>
      <c r="B4" s="55" t="s">
        <v>7</v>
      </c>
      <c r="C4" s="56" t="s">
        <v>17</v>
      </c>
      <c r="D4" s="57" t="s">
        <v>8</v>
      </c>
      <c r="E4" s="58" t="s">
        <v>14</v>
      </c>
      <c r="F4" s="59" t="s">
        <v>21</v>
      </c>
      <c r="G4" s="60" t="s">
        <v>10</v>
      </c>
      <c r="H4" s="58" t="s">
        <v>34</v>
      </c>
      <c r="I4" s="59" t="s">
        <v>21</v>
      </c>
      <c r="J4" s="61" t="s">
        <v>10</v>
      </c>
      <c r="K4" s="62" t="s">
        <v>32</v>
      </c>
      <c r="L4" s="63" t="s">
        <v>19</v>
      </c>
      <c r="M4" s="64" t="s">
        <v>18</v>
      </c>
    </row>
    <row r="5" spans="1:13" s="2" customFormat="1" x14ac:dyDescent="0.3">
      <c r="A5" s="17"/>
      <c r="B5" s="18"/>
      <c r="C5" s="19"/>
      <c r="D5" s="37"/>
      <c r="E5" s="41"/>
      <c r="F5" s="20"/>
      <c r="G5" s="42"/>
      <c r="H5" s="41"/>
      <c r="I5" s="20"/>
      <c r="J5" s="28"/>
      <c r="K5" s="23"/>
      <c r="L5" s="21"/>
      <c r="M5" s="17"/>
    </row>
    <row r="6" spans="1:13" x14ac:dyDescent="0.3">
      <c r="A6" s="16" t="s">
        <v>9</v>
      </c>
      <c r="B6" s="14" t="s">
        <v>11</v>
      </c>
      <c r="C6" s="9"/>
      <c r="D6" s="38" t="s">
        <v>11</v>
      </c>
      <c r="E6" s="43">
        <v>5600000</v>
      </c>
      <c r="F6" s="10" t="s">
        <v>20</v>
      </c>
      <c r="G6" s="44">
        <v>20000</v>
      </c>
      <c r="H6" s="68">
        <v>0.06</v>
      </c>
      <c r="I6" s="10" t="s">
        <v>20</v>
      </c>
      <c r="J6" s="29">
        <v>20000</v>
      </c>
      <c r="K6" s="24" t="s">
        <v>20</v>
      </c>
      <c r="L6" s="11" t="s">
        <v>20</v>
      </c>
      <c r="M6" s="26">
        <f>G6</f>
        <v>20000</v>
      </c>
    </row>
    <row r="7" spans="1:13" ht="13.8" customHeight="1" x14ac:dyDescent="0.3">
      <c r="A7" s="70"/>
      <c r="B7" s="71"/>
      <c r="C7" s="72"/>
      <c r="D7" s="73"/>
      <c r="E7" s="74"/>
      <c r="F7" s="75"/>
      <c r="G7" s="76"/>
      <c r="H7" s="77"/>
      <c r="I7" s="75"/>
      <c r="J7" s="78"/>
      <c r="K7" s="79"/>
      <c r="L7" s="80"/>
      <c r="M7" s="81"/>
    </row>
    <row r="8" spans="1:13" x14ac:dyDescent="0.3">
      <c r="A8" s="16" t="s">
        <v>36</v>
      </c>
      <c r="B8" s="15">
        <v>0.15</v>
      </c>
      <c r="C8" s="12">
        <f>B8</f>
        <v>0.15</v>
      </c>
      <c r="D8" s="39">
        <v>0.12</v>
      </c>
      <c r="E8" s="45">
        <v>5600000</v>
      </c>
      <c r="F8" s="10">
        <f>(D8*E6*C8)-G6</f>
        <v>80800</v>
      </c>
      <c r="G8" s="13">
        <f>(D8*E8*C8)-G6</f>
        <v>80800</v>
      </c>
      <c r="H8" s="68">
        <v>0.06</v>
      </c>
      <c r="I8" s="10">
        <f>F8+F8*H8+G6*H8</f>
        <v>86848</v>
      </c>
      <c r="J8" s="29">
        <f>G8+G8*H8+G6*H8</f>
        <v>86848</v>
      </c>
      <c r="K8" s="25">
        <f>K3*I8</f>
        <v>43424</v>
      </c>
      <c r="L8" s="13">
        <f t="shared" ref="L8:L16" si="0">J8-K8</f>
        <v>43424</v>
      </c>
      <c r="M8" s="26">
        <f>J8+J6</f>
        <v>106848</v>
      </c>
    </row>
    <row r="9" spans="1:13" x14ac:dyDescent="0.3">
      <c r="A9" s="16" t="s">
        <v>0</v>
      </c>
      <c r="B9" s="15">
        <v>0.15</v>
      </c>
      <c r="C9" s="12">
        <f>SUM(B8:B9)</f>
        <v>0.3</v>
      </c>
      <c r="D9" s="40">
        <v>0.12</v>
      </c>
      <c r="E9" s="45">
        <v>5600000</v>
      </c>
      <c r="F9" s="10">
        <f>(C9*D9*E8)-(G8+G6)</f>
        <v>100799.99999999997</v>
      </c>
      <c r="G9" s="13">
        <f>(C9*D9*E9)-(G8+G6)</f>
        <v>100799.99999999997</v>
      </c>
      <c r="H9" s="68">
        <v>0.21</v>
      </c>
      <c r="I9" s="10">
        <f>F9+F9*H9</f>
        <v>121967.99999999997</v>
      </c>
      <c r="J9" s="29">
        <f t="shared" ref="J9:J15" si="1">G9+G9*H9</f>
        <v>121967.99999999997</v>
      </c>
      <c r="K9" s="25">
        <f>K3*I9</f>
        <v>60983.999999999985</v>
      </c>
      <c r="L9" s="13">
        <f t="shared" si="0"/>
        <v>60983.999999999985</v>
      </c>
      <c r="M9" s="26">
        <f>SUM(J6:J9)</f>
        <v>228815.99999999997</v>
      </c>
    </row>
    <row r="10" spans="1:13" x14ac:dyDescent="0.3">
      <c r="A10" s="16" t="s">
        <v>1</v>
      </c>
      <c r="B10" s="15">
        <v>0.05</v>
      </c>
      <c r="C10" s="12">
        <f>SUM(B8:B10)</f>
        <v>0.35</v>
      </c>
      <c r="D10" s="40">
        <v>0.12</v>
      </c>
      <c r="E10" s="45">
        <v>5600000</v>
      </c>
      <c r="F10" s="10">
        <f>((C10*D10*E9)-(G9+G8+G6))</f>
        <v>33600</v>
      </c>
      <c r="G10" s="46">
        <f>((C10*D10*E10)-(G9+G8+G6))</f>
        <v>33600</v>
      </c>
      <c r="H10" s="68">
        <v>0.21</v>
      </c>
      <c r="I10" s="10">
        <f>F10+F10*H10</f>
        <v>40656</v>
      </c>
      <c r="J10" s="29">
        <f t="shared" si="1"/>
        <v>40656</v>
      </c>
      <c r="K10" s="25">
        <f>K3*I10</f>
        <v>20328</v>
      </c>
      <c r="L10" s="13">
        <f t="shared" si="0"/>
        <v>20328</v>
      </c>
      <c r="M10" s="26">
        <f>SUM(J6:J10)</f>
        <v>269472</v>
      </c>
    </row>
    <row r="11" spans="1:13" x14ac:dyDescent="0.3">
      <c r="A11" s="16" t="s">
        <v>2</v>
      </c>
      <c r="B11" s="15">
        <v>0.2</v>
      </c>
      <c r="C11" s="12">
        <f>SUM(B8:B11)</f>
        <v>0.55000000000000004</v>
      </c>
      <c r="D11" s="40">
        <v>0.12</v>
      </c>
      <c r="E11" s="45">
        <v>5600000</v>
      </c>
      <c r="F11" s="10">
        <f>C11*D11*E10-(G10+G9+G8+G6)</f>
        <v>134400.00000000003</v>
      </c>
      <c r="G11" s="13">
        <f>C11*D11*E11-(G10+G9+G8+G6)</f>
        <v>134400.00000000003</v>
      </c>
      <c r="H11" s="68">
        <v>0.21</v>
      </c>
      <c r="I11" s="10">
        <f>F11+F11*H11</f>
        <v>162624.00000000003</v>
      </c>
      <c r="J11" s="29">
        <f t="shared" si="1"/>
        <v>162624.00000000003</v>
      </c>
      <c r="K11" s="25">
        <f>K3*I11</f>
        <v>81312.000000000015</v>
      </c>
      <c r="L11" s="13">
        <f t="shared" si="0"/>
        <v>81312.000000000015</v>
      </c>
      <c r="M11" s="26">
        <f>SUM(J6:J11)</f>
        <v>432096</v>
      </c>
    </row>
    <row r="12" spans="1:13" x14ac:dyDescent="0.3">
      <c r="A12" s="16" t="s">
        <v>3</v>
      </c>
      <c r="B12" s="15">
        <v>0.05</v>
      </c>
      <c r="C12" s="12">
        <f>SUM(B8:B12)</f>
        <v>0.60000000000000009</v>
      </c>
      <c r="D12" s="40">
        <v>0.12</v>
      </c>
      <c r="E12" s="45">
        <v>5600000</v>
      </c>
      <c r="F12" s="10">
        <f>C12*D12*E11-(G11+G10+G9+G8+G6)</f>
        <v>33600.000000000058</v>
      </c>
      <c r="G12" s="13">
        <f>C12*D12*E12-(G11+G10+G9+G8+G6)</f>
        <v>33600.000000000058</v>
      </c>
      <c r="H12" s="68">
        <v>0.21</v>
      </c>
      <c r="I12" s="10">
        <f t="shared" ref="I12:I15" si="2">F12+F12*H12</f>
        <v>40656.000000000073</v>
      </c>
      <c r="J12" s="29">
        <f t="shared" si="1"/>
        <v>40656.000000000073</v>
      </c>
      <c r="K12" s="25">
        <f>K3*I12</f>
        <v>20328.000000000036</v>
      </c>
      <c r="L12" s="13">
        <f t="shared" si="0"/>
        <v>20328.000000000036</v>
      </c>
      <c r="M12" s="26">
        <f>SUM(J6:J12)</f>
        <v>472752.00000000006</v>
      </c>
    </row>
    <row r="13" spans="1:13" x14ac:dyDescent="0.3">
      <c r="A13" s="16" t="s">
        <v>4</v>
      </c>
      <c r="B13" s="15">
        <v>0.3</v>
      </c>
      <c r="C13" s="12">
        <f>SUM(B8:B13)</f>
        <v>0.90000000000000013</v>
      </c>
      <c r="D13" s="40">
        <v>0.12</v>
      </c>
      <c r="E13" s="45">
        <v>5600000</v>
      </c>
      <c r="F13" s="10">
        <f>C13*D13*E12-(G12+G11+G10+G9+G8+G6)</f>
        <v>201600.00000000006</v>
      </c>
      <c r="G13" s="13">
        <f>C13*D13*E13-(G12+G11+G10+G9+G8+G6)</f>
        <v>201600.00000000006</v>
      </c>
      <c r="H13" s="68">
        <v>0.21</v>
      </c>
      <c r="I13" s="10">
        <f t="shared" si="2"/>
        <v>243936.00000000006</v>
      </c>
      <c r="J13" s="29">
        <f t="shared" si="1"/>
        <v>243936.00000000006</v>
      </c>
      <c r="K13" s="25">
        <f>K3*I13</f>
        <v>121968.00000000003</v>
      </c>
      <c r="L13" s="13">
        <f t="shared" si="0"/>
        <v>121968.00000000003</v>
      </c>
      <c r="M13" s="26">
        <f>SUM(J6:J13)</f>
        <v>716688.00000000012</v>
      </c>
    </row>
    <row r="14" spans="1:13" x14ac:dyDescent="0.3">
      <c r="A14" s="16" t="s">
        <v>5</v>
      </c>
      <c r="B14" s="15">
        <v>2.5000000000000001E-2</v>
      </c>
      <c r="C14" s="12">
        <f>SUM(B8:B14)</f>
        <v>0.92500000000000016</v>
      </c>
      <c r="D14" s="40">
        <v>0.12</v>
      </c>
      <c r="E14" s="45">
        <v>5600000</v>
      </c>
      <c r="F14" s="10">
        <f>C14*D14*E13-(G13+G12+G11+G10+G9+G8+G6)</f>
        <v>16800</v>
      </c>
      <c r="G14" s="13">
        <f>C14*D14*E14-(G13+G12+G11+G10+G9+G8+G6)</f>
        <v>16800</v>
      </c>
      <c r="H14" s="68">
        <v>0.21</v>
      </c>
      <c r="I14" s="10">
        <f t="shared" si="2"/>
        <v>20328</v>
      </c>
      <c r="J14" s="29">
        <f t="shared" si="1"/>
        <v>20328</v>
      </c>
      <c r="K14" s="25">
        <f>K3*I14</f>
        <v>10164</v>
      </c>
      <c r="L14" s="13">
        <f t="shared" si="0"/>
        <v>10164</v>
      </c>
      <c r="M14" s="26">
        <f>SUM(J6:J14)</f>
        <v>737016.00000000012</v>
      </c>
    </row>
    <row r="15" spans="1:13" x14ac:dyDescent="0.3">
      <c r="A15" s="16" t="s">
        <v>12</v>
      </c>
      <c r="B15" s="15">
        <v>0.05</v>
      </c>
      <c r="C15" s="12">
        <f>SUM(B8:B15)</f>
        <v>0.9750000000000002</v>
      </c>
      <c r="D15" s="40">
        <v>0.12</v>
      </c>
      <c r="E15" s="45">
        <v>5600000</v>
      </c>
      <c r="F15" s="10">
        <f>C15*D15*E14-(G14+G13+G12+G11+G10+G9+G8+G6)</f>
        <v>33600</v>
      </c>
      <c r="G15" s="13">
        <f>C15*D15*E15-(G14+G13+G12+G11+G10+G9+G8+G6)</f>
        <v>33600</v>
      </c>
      <c r="H15" s="68">
        <v>0.21</v>
      </c>
      <c r="I15" s="10">
        <f t="shared" si="2"/>
        <v>40656</v>
      </c>
      <c r="J15" s="29">
        <f t="shared" si="1"/>
        <v>40656</v>
      </c>
      <c r="K15" s="25">
        <f>K3*I15</f>
        <v>20328</v>
      </c>
      <c r="L15" s="13">
        <f t="shared" si="0"/>
        <v>20328</v>
      </c>
      <c r="M15" s="26">
        <f>SUM(J6:J15)</f>
        <v>777672.00000000012</v>
      </c>
    </row>
    <row r="16" spans="1:13" ht="15" thickBot="1" x14ac:dyDescent="0.35">
      <c r="A16" s="16" t="s">
        <v>6</v>
      </c>
      <c r="B16" s="15">
        <v>2.5000000000000001E-2</v>
      </c>
      <c r="C16" s="12">
        <f>SUM(B8:B16)</f>
        <v>1.0000000000000002</v>
      </c>
      <c r="D16" s="40">
        <v>0.12</v>
      </c>
      <c r="E16" s="47">
        <v>5600000</v>
      </c>
      <c r="F16" s="48">
        <f>C16*D16*E15-(G15+G14+G13+G12+G11+G10+G9+G8+G6)</f>
        <v>16800</v>
      </c>
      <c r="G16" s="35">
        <f>C16*D16*E16-(G15+G14+G13+G12+G11+G10+G9+G8+G6)</f>
        <v>16800</v>
      </c>
      <c r="H16" s="69">
        <v>0.21</v>
      </c>
      <c r="I16" s="48">
        <f>F16+F16*H16</f>
        <v>20328</v>
      </c>
      <c r="J16" s="33">
        <f>G16+G16*H16</f>
        <v>20328</v>
      </c>
      <c r="K16" s="34">
        <f>K3*I16</f>
        <v>10164</v>
      </c>
      <c r="L16" s="35">
        <f t="shared" si="0"/>
        <v>10164</v>
      </c>
      <c r="M16" s="36">
        <f>SUM(J6:J16)</f>
        <v>798000.00000000012</v>
      </c>
    </row>
    <row r="17" spans="1:12" ht="18" x14ac:dyDescent="0.35">
      <c r="A17" s="4" t="s">
        <v>13</v>
      </c>
      <c r="B17" s="5">
        <f>SUM(B8:B16)</f>
        <v>1.0000000000000002</v>
      </c>
      <c r="C17" s="5"/>
      <c r="D17" s="5"/>
      <c r="F17" s="8"/>
      <c r="G17" s="7">
        <f>SUM(G6:G16)</f>
        <v>672000.00000000012</v>
      </c>
      <c r="H17" s="7"/>
      <c r="I17" s="8"/>
      <c r="J17" s="7">
        <f>SUM(J6:J16)</f>
        <v>798000.00000000012</v>
      </c>
      <c r="K17" s="3"/>
    </row>
    <row r="18" spans="1:12" x14ac:dyDescent="0.3">
      <c r="L18" s="3"/>
    </row>
    <row r="19" spans="1:12" ht="17.25" customHeight="1" x14ac:dyDescent="0.3">
      <c r="A19" s="6" t="s">
        <v>15</v>
      </c>
    </row>
    <row r="20" spans="1:12" x14ac:dyDescent="0.3">
      <c r="A20" s="6" t="s">
        <v>16</v>
      </c>
    </row>
    <row r="21" spans="1:12" x14ac:dyDescent="0.3">
      <c r="A21" s="6" t="s">
        <v>33</v>
      </c>
    </row>
    <row r="23" spans="1:12" x14ac:dyDescent="0.3">
      <c r="A23" s="83" t="s">
        <v>41</v>
      </c>
      <c r="B23" s="83"/>
      <c r="C23" s="83"/>
      <c r="D23" s="83"/>
    </row>
    <row r="24" spans="1:12" x14ac:dyDescent="0.3">
      <c r="A24" s="84" t="s">
        <v>37</v>
      </c>
      <c r="B24" s="84"/>
      <c r="C24" s="85">
        <f>D8*E6</f>
        <v>672000</v>
      </c>
      <c r="D24" s="85"/>
    </row>
    <row r="25" spans="1:12" x14ac:dyDescent="0.3">
      <c r="A25" s="84"/>
      <c r="B25" s="84"/>
      <c r="C25" s="85" t="s">
        <v>30</v>
      </c>
      <c r="D25" s="85" t="s">
        <v>38</v>
      </c>
    </row>
    <row r="26" spans="1:12" x14ac:dyDescent="0.3">
      <c r="A26" s="84" t="s">
        <v>39</v>
      </c>
      <c r="B26" s="84">
        <v>15</v>
      </c>
      <c r="C26" s="85">
        <f>C24*B26%</f>
        <v>100800</v>
      </c>
      <c r="D26" s="85">
        <f>C26*1.06</f>
        <v>106848</v>
      </c>
    </row>
    <row r="27" spans="1:12" x14ac:dyDescent="0.3">
      <c r="A27" s="84" t="s">
        <v>40</v>
      </c>
      <c r="B27" s="84">
        <v>85</v>
      </c>
      <c r="C27" s="85">
        <f>C24*B27%</f>
        <v>571200</v>
      </c>
      <c r="D27" s="85">
        <f>C27*1.21</f>
        <v>691152</v>
      </c>
    </row>
    <row r="28" spans="1:12" x14ac:dyDescent="0.3">
      <c r="A28"/>
      <c r="B28"/>
      <c r="C28" s="82">
        <f>SUM(C26:C27)</f>
        <v>672000</v>
      </c>
      <c r="D28" s="82">
        <f>SUM(D26:D27)</f>
        <v>798000</v>
      </c>
    </row>
  </sheetData>
  <mergeCells count="1">
    <mergeCell ref="I2:M2"/>
  </mergeCells>
  <pageMargins left="0.70866141732283472" right="0.70866141732283472" top="0.74803149606299213" bottom="0.74803149606299213" header="0.31496062992125984" footer="0.31496062992125984"/>
  <pageSetup paperSize="9" scale="68" orientation="landscape" horizontalDpi="300" verticalDpi="300" r:id="rId1"/>
  <ignoredErrors>
    <ignoredError sqref="C9:C15 C16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INSTRUCTIONS</vt:lpstr>
      <vt:lpstr>paiements honoraires</vt:lpstr>
    </vt:vector>
  </TitlesOfParts>
  <Company>ETNIC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guissa01</dc:creator>
  <cp:lastModifiedBy>Cellule architecture</cp:lastModifiedBy>
  <cp:lastPrinted>2016-03-17T10:43:28Z</cp:lastPrinted>
  <dcterms:created xsi:type="dcterms:W3CDTF">2016-03-17T09:48:16Z</dcterms:created>
  <dcterms:modified xsi:type="dcterms:W3CDTF">2020-09-08T12:44:24Z</dcterms:modified>
</cp:coreProperties>
</file>