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ac01prd\agi\doctype\ARCHITECTURE\_Processus marchés de services\_Processus et doctypes\9 Démarrage des études\"/>
    </mc:Choice>
  </mc:AlternateContent>
  <bookViews>
    <workbookView xWindow="120" yWindow="132" windowWidth="24780" windowHeight="9096" activeTab="1"/>
  </bookViews>
  <sheets>
    <sheet name="INSTRUCTIONS" sheetId="4" r:id="rId1"/>
    <sheet name="paiements honoraires" sheetId="1" r:id="rId2"/>
  </sheets>
  <calcPr calcId="152511"/>
</workbook>
</file>

<file path=xl/calcChain.xml><?xml version="1.0" encoding="utf-8"?>
<calcChain xmlns="http://schemas.openxmlformats.org/spreadsheetml/2006/main">
  <c r="P13" i="1" l="1"/>
  <c r="L15" i="1"/>
  <c r="L14" i="1"/>
  <c r="L13" i="1"/>
  <c r="L12" i="1"/>
  <c r="L11" i="1"/>
  <c r="L10" i="1"/>
  <c r="L9" i="1"/>
  <c r="L8" i="1"/>
  <c r="B26" i="1"/>
  <c r="B25" i="1"/>
  <c r="D26" i="1"/>
  <c r="C26" i="1"/>
  <c r="C25" i="1"/>
  <c r="D25" i="1" s="1"/>
  <c r="E26" i="1" l="1"/>
  <c r="E25" i="1"/>
  <c r="E27" i="1" s="1"/>
  <c r="P8" i="1"/>
  <c r="P11" i="1" l="1"/>
  <c r="D9" i="1"/>
  <c r="E15" i="1" l="1"/>
  <c r="E14" i="1"/>
  <c r="E13" i="1"/>
  <c r="M13" i="1" s="1"/>
  <c r="E12" i="1"/>
  <c r="E11" i="1"/>
  <c r="M11" i="1" s="1"/>
  <c r="E10" i="1"/>
  <c r="E9" i="1"/>
  <c r="M9" i="1" s="1"/>
  <c r="E8" i="1"/>
  <c r="D15" i="1"/>
  <c r="D14" i="1"/>
  <c r="D13" i="1"/>
  <c r="D12" i="1"/>
  <c r="D11" i="1"/>
  <c r="D10" i="1"/>
  <c r="M8" i="1" l="1"/>
  <c r="F8" i="1"/>
  <c r="D27" i="1"/>
  <c r="B16" i="1"/>
  <c r="C8" i="1" l="1"/>
  <c r="C15" i="1"/>
  <c r="F15" i="1" s="1"/>
  <c r="C14" i="1"/>
  <c r="F14" i="1" s="1"/>
  <c r="C13" i="1"/>
  <c r="F13" i="1" s="1"/>
  <c r="C12" i="1"/>
  <c r="F12" i="1" s="1"/>
  <c r="C11" i="1"/>
  <c r="F11" i="1" s="1"/>
  <c r="C10" i="1"/>
  <c r="F10" i="1" s="1"/>
  <c r="C9" i="1"/>
  <c r="F9" i="1" s="1"/>
  <c r="G14" i="1" l="1"/>
  <c r="I14" i="1" s="1"/>
  <c r="H14" i="1"/>
  <c r="G15" i="1"/>
  <c r="H15" i="1"/>
  <c r="G9" i="1"/>
  <c r="H9" i="1"/>
  <c r="G8" i="1"/>
  <c r="H8" i="1"/>
  <c r="H11" i="1"/>
  <c r="G11" i="1"/>
  <c r="G12" i="1"/>
  <c r="H12" i="1"/>
  <c r="H13" i="1"/>
  <c r="G13" i="1"/>
  <c r="G10" i="1"/>
  <c r="H10" i="1"/>
  <c r="I8" i="1" l="1"/>
  <c r="J8" i="1" s="1"/>
  <c r="I11" i="1"/>
  <c r="I12" i="1"/>
  <c r="I9" i="1"/>
  <c r="I15" i="1"/>
  <c r="J15" i="1" s="1"/>
  <c r="I10" i="1"/>
  <c r="J10" i="1" s="1"/>
  <c r="I13" i="1"/>
  <c r="J13" i="1" s="1"/>
  <c r="J9" i="1" l="1"/>
  <c r="J12" i="1"/>
  <c r="J11" i="1"/>
  <c r="J14" i="1"/>
  <c r="N8" i="1"/>
  <c r="J16" i="1" l="1"/>
  <c r="K9" i="1"/>
  <c r="N9" i="1" s="1"/>
  <c r="K10" i="1" s="1"/>
  <c r="N10" i="1" s="1"/>
  <c r="O8" i="1"/>
  <c r="O9" i="1" l="1"/>
  <c r="O10" i="1"/>
  <c r="K11" i="1"/>
  <c r="N11" i="1" s="1"/>
  <c r="O11" i="1" s="1"/>
  <c r="K12" i="1" l="1"/>
  <c r="N12" i="1" s="1"/>
  <c r="K13" i="1" l="1"/>
  <c r="N13" i="1" s="1"/>
  <c r="K14" i="1" s="1"/>
  <c r="N14" i="1" s="1"/>
  <c r="O12" i="1"/>
  <c r="K15" i="1" l="1"/>
  <c r="N15" i="1" s="1"/>
  <c r="O15" i="1" s="1"/>
  <c r="O13" i="1"/>
  <c r="O14" i="1"/>
  <c r="N16" i="1" l="1"/>
</calcChain>
</file>

<file path=xl/comments1.xml><?xml version="1.0" encoding="utf-8"?>
<comments xmlns="http://schemas.openxmlformats.org/spreadsheetml/2006/main">
  <authors>
    <author>Cellule architecture</author>
  </authors>
  <commentList>
    <comment ref="G4" authorId="0" shapeId="0">
      <text>
        <r>
          <rPr>
            <b/>
            <sz val="9"/>
            <color indexed="10"/>
            <rFont val="Tahoma"/>
            <family val="2"/>
          </rPr>
          <t>Cellule architecture:</t>
        </r>
        <r>
          <rPr>
            <sz val="9"/>
            <color indexed="10"/>
            <rFont val="Tahoma"/>
            <family val="2"/>
          </rPr>
          <t xml:space="preserve">
Attention:cette disposition spécifique nécessite un commun accord entre maître d'ouvrage et auteur de projet (à obtenir directement suite à l'attribution du marché). Si pas d'accord, repasser de 6 à 21 %</t>
        </r>
      </text>
    </comment>
    <comment ref="B25" authorId="0" shapeId="0">
      <text>
        <r>
          <rPr>
            <b/>
            <sz val="9"/>
            <color indexed="10"/>
            <rFont val="Tahoma"/>
            <family val="2"/>
          </rPr>
          <t>Cellule architecture:</t>
        </r>
        <r>
          <rPr>
            <sz val="9"/>
            <color indexed="10"/>
            <rFont val="Tahoma"/>
            <family val="2"/>
          </rPr>
          <t xml:space="preserve">
Idem cfr remarque TVA</t>
        </r>
      </text>
    </comment>
  </commentList>
</comments>
</file>

<file path=xl/sharedStrings.xml><?xml version="1.0" encoding="utf-8"?>
<sst xmlns="http://schemas.openxmlformats.org/spreadsheetml/2006/main" count="61" uniqueCount="54">
  <si>
    <t>Avant projet</t>
  </si>
  <si>
    <t>Permis</t>
  </si>
  <si>
    <t>Projet définitif</t>
  </si>
  <si>
    <t>Marché travaux</t>
  </si>
  <si>
    <t>Contrôle exécution</t>
  </si>
  <si>
    <t>RD</t>
  </si>
  <si>
    <t>pourcentage nominal</t>
  </si>
  <si>
    <t>Taux d'honoraires approuvé</t>
  </si>
  <si>
    <t>Préesquisse</t>
  </si>
  <si>
    <t>TOTAL</t>
  </si>
  <si>
    <t xml:space="preserve">montant travaux approuvé* </t>
  </si>
  <si>
    <t>moments d'approbation montants stades de la mission = approbation dudit stade</t>
  </si>
  <si>
    <t>addition montants payés successifs</t>
  </si>
  <si>
    <t>DOSSIER:</t>
  </si>
  <si>
    <t>xxxxxxxxxxxxxxxxxxxxxxxxxxxxxxxxxxxxx</t>
  </si>
  <si>
    <t>INSTRUCTIONS</t>
  </si>
  <si>
    <r>
      <rPr>
        <u/>
        <sz val="9"/>
        <color theme="1"/>
        <rFont val="Calibri"/>
        <family val="2"/>
        <scheme val="minor"/>
      </rPr>
      <t>* Attention</t>
    </r>
    <r>
      <rPr>
        <sz val="9"/>
        <color theme="1"/>
        <rFont val="Calibri"/>
        <family val="2"/>
        <scheme val="minor"/>
      </rPr>
      <t>: 
- si vous devez supprimer des lignes: supprimer uniquement les dernières lignes
- si vous devez ajouter des lignes: adapter les formules pour inclure ces données complémentaires!</t>
    </r>
  </si>
  <si>
    <t>HTVA</t>
  </si>
  <si>
    <t>(la première partie à payer au moment du dépôt du dossier est donc indicative -puisque basée sur l'estimation précédente -voir colonne grise-, à rectifier lors du paiement du solde à l'approbation)</t>
  </si>
  <si>
    <t>Esquisse (- forfait préesquisse)</t>
  </si>
  <si>
    <t>TVAC</t>
  </si>
  <si>
    <t>compléter le nom du marché</t>
  </si>
  <si>
    <t>Entrer le montant du dédommagement pour la préesquisse (case fond orange)</t>
  </si>
  <si>
    <t>Entrer le montant des travaux et le taux d'honoraires (case fond orange)</t>
  </si>
  <si>
    <t xml:space="preserve">dans un premier temps, ces valeurs initiales sont automatiquement copiées (liaison de cellules) dans les cellules suivantes (bleu sur fond jaune) </t>
  </si>
  <si>
    <t>addition pourcentage successif
hors cautionnement</t>
  </si>
  <si>
    <t>cautionnement</t>
  </si>
  <si>
    <t>Tranche 1</t>
  </si>
  <si>
    <t>Tranche 2</t>
  </si>
  <si>
    <t>Tranche 3</t>
  </si>
  <si>
    <t>RP-Décompte-DIU</t>
  </si>
  <si>
    <t>montant BRUT (global) honoraires approuvé</t>
  </si>
  <si>
    <t>TOTAL TVAC</t>
  </si>
  <si>
    <t>TVA classique</t>
  </si>
  <si>
    <t>cumulatif</t>
  </si>
  <si>
    <t>HONORAIRES</t>
  </si>
  <si>
    <t>Cession droits d'auteur (6%)</t>
  </si>
  <si>
    <t>solde  (TVA de 21%)</t>
  </si>
  <si>
    <t>TAUX de TVA</t>
  </si>
  <si>
    <t>% mission</t>
  </si>
  <si>
    <t>déduction dédommagement</t>
  </si>
  <si>
    <t>évolutif</t>
  </si>
  <si>
    <t>déduction cautionnement
(pas de TVA)</t>
  </si>
  <si>
    <t>montant honoraires approuvé à facturer/payer  cautionnement inclus</t>
  </si>
  <si>
    <t>déduction honoraires déjà facturés</t>
  </si>
  <si>
    <t>fixe</t>
  </si>
  <si>
    <t>retenue temporaire</t>
  </si>
  <si>
    <t>Montants HTVA</t>
  </si>
  <si>
    <t>Montants TVAC</t>
  </si>
  <si>
    <t>cases fond bleu: en cas de marché particulier: vérifier que la répartition des honoraires (et dispositions TVA) correspond bien à celle annoncée dans le cahier des charges (si pas: adapter le nom des stades et/ou la part d'honoraires (nominale) y affectée *)</t>
  </si>
  <si>
    <t>à chaque stade de la mission (suite à approbation dudit stade), mettre les montants de travaux (et, au besoin, le taux d'honoraires - p ex si aplication de la dégressivité) à jour dans la ligne correspondante (ne pas modifier les lignes précédentes!) enlever le fond jaune une fois que cette mise à jour est effectuée</t>
  </si>
  <si>
    <t>Théorique par stade</t>
  </si>
  <si>
    <t>TVA stade esquisse</t>
  </si>
  <si>
    <t>ATTENTION: il s'agit encore de neutraliser l'effet de l'indexation 'travaux' et de réappliquer la formule de réision des services!!!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</si>
</sst>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€&quot;\ #,##0.00"/>
    <numFmt numFmtId="165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/>
    <xf numFmtId="165" fontId="1" fillId="0" borderId="0" xfId="0" applyNumberFormat="1" applyFont="1"/>
    <xf numFmtId="0" fontId="3" fillId="0" borderId="0" xfId="0" applyFont="1"/>
    <xf numFmtId="164" fontId="1" fillId="0" borderId="0" xfId="0" applyNumberFormat="1" applyFont="1"/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1" fillId="0" borderId="0" xfId="0" applyNumberFormat="1" applyFont="1"/>
    <xf numFmtId="0" fontId="9" fillId="0" borderId="0" xfId="0" applyFont="1"/>
    <xf numFmtId="44" fontId="9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/>
    <xf numFmtId="44" fontId="9" fillId="0" borderId="0" xfId="0" applyNumberFormat="1" applyFont="1" applyFill="1"/>
    <xf numFmtId="9" fontId="1" fillId="0" borderId="0" xfId="0" applyNumberFormat="1" applyFont="1" applyAlignment="1">
      <alignment wrapText="1"/>
    </xf>
    <xf numFmtId="10" fontId="0" fillId="0" borderId="0" xfId="0" applyNumberFormat="1"/>
    <xf numFmtId="44" fontId="0" fillId="0" borderId="0" xfId="0" applyNumberFormat="1"/>
    <xf numFmtId="10" fontId="0" fillId="0" borderId="12" xfId="0" applyNumberFormat="1" applyFont="1" applyBorder="1"/>
    <xf numFmtId="165" fontId="8" fillId="2" borderId="13" xfId="0" applyNumberFormat="1" applyFont="1" applyFill="1" applyBorder="1"/>
    <xf numFmtId="164" fontId="4" fillId="3" borderId="14" xfId="0" applyNumberFormat="1" applyFont="1" applyFill="1" applyBorder="1"/>
    <xf numFmtId="164" fontId="0" fillId="0" borderId="15" xfId="0" applyNumberFormat="1" applyBorder="1"/>
    <xf numFmtId="164" fontId="0" fillId="0" borderId="10" xfId="0" applyNumberFormat="1" applyBorder="1"/>
    <xf numFmtId="10" fontId="0" fillId="0" borderId="18" xfId="0" applyNumberFormat="1" applyFont="1" applyBorder="1"/>
    <xf numFmtId="165" fontId="4" fillId="3" borderId="19" xfId="0" applyNumberFormat="1" applyFont="1" applyFill="1" applyBorder="1"/>
    <xf numFmtId="164" fontId="4" fillId="3" borderId="20" xfId="0" applyNumberFormat="1" applyFont="1" applyFill="1" applyBorder="1"/>
    <xf numFmtId="164" fontId="0" fillId="0" borderId="21" xfId="0" applyNumberFormat="1" applyBorder="1"/>
    <xf numFmtId="164" fontId="0" fillId="0" borderId="16" xfId="0" applyNumberFormat="1" applyBorder="1"/>
    <xf numFmtId="164" fontId="4" fillId="3" borderId="22" xfId="0" applyNumberFormat="1" applyFont="1" applyFill="1" applyBorder="1"/>
    <xf numFmtId="164" fontId="0" fillId="0" borderId="23" xfId="0" applyNumberFormat="1" applyBorder="1"/>
    <xf numFmtId="164" fontId="1" fillId="0" borderId="25" xfId="0" applyNumberFormat="1" applyFont="1" applyBorder="1"/>
    <xf numFmtId="10" fontId="0" fillId="0" borderId="32" xfId="0" applyNumberFormat="1" applyFont="1" applyBorder="1"/>
    <xf numFmtId="165" fontId="4" fillId="3" borderId="33" xfId="0" applyNumberFormat="1" applyFont="1" applyFill="1" applyBorder="1"/>
    <xf numFmtId="164" fontId="4" fillId="3" borderId="34" xfId="0" applyNumberFormat="1" applyFont="1" applyFill="1" applyBorder="1"/>
    <xf numFmtId="164" fontId="0" fillId="0" borderId="30" xfId="0" applyNumberFormat="1" applyBorder="1"/>
    <xf numFmtId="10" fontId="0" fillId="0" borderId="27" xfId="0" applyNumberFormat="1" applyFont="1" applyBorder="1"/>
    <xf numFmtId="165" fontId="4" fillId="3" borderId="36" xfId="0" applyNumberFormat="1" applyFont="1" applyFill="1" applyBorder="1"/>
    <xf numFmtId="164" fontId="0" fillId="0" borderId="25" xfId="0" applyNumberFormat="1" applyBorder="1"/>
    <xf numFmtId="10" fontId="0" fillId="0" borderId="39" xfId="0" applyNumberFormat="1" applyFont="1" applyBorder="1"/>
    <xf numFmtId="165" fontId="4" fillId="3" borderId="40" xfId="0" applyNumberFormat="1" applyFont="1" applyFill="1" applyBorder="1"/>
    <xf numFmtId="164" fontId="4" fillId="3" borderId="41" xfId="0" applyNumberFormat="1" applyFont="1" applyFill="1" applyBorder="1"/>
    <xf numFmtId="164" fontId="0" fillId="0" borderId="42" xfId="0" applyNumberFormat="1" applyBorder="1"/>
    <xf numFmtId="164" fontId="0" fillId="0" borderId="37" xfId="0" applyNumberFormat="1" applyBorder="1"/>
    <xf numFmtId="10" fontId="1" fillId="0" borderId="27" xfId="0" applyNumberFormat="1" applyFont="1" applyBorder="1"/>
    <xf numFmtId="164" fontId="0" fillId="0" borderId="13" xfId="0" applyNumberFormat="1" applyBorder="1"/>
    <xf numFmtId="164" fontId="0" fillId="0" borderId="19" xfId="0" applyNumberFormat="1" applyBorder="1"/>
    <xf numFmtId="164" fontId="0" fillId="0" borderId="36" xfId="0" applyNumberFormat="1" applyBorder="1"/>
    <xf numFmtId="164" fontId="0" fillId="0" borderId="40" xfId="0" applyNumberFormat="1" applyBorder="1"/>
    <xf numFmtId="164" fontId="0" fillId="0" borderId="33" xfId="0" applyNumberFormat="1" applyBorder="1"/>
    <xf numFmtId="0" fontId="1" fillId="0" borderId="28" xfId="0" applyFont="1" applyBorder="1" applyAlignment="1">
      <alignment wrapText="1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23" xfId="0" applyNumberFormat="1" applyFont="1" applyBorder="1"/>
    <xf numFmtId="164" fontId="1" fillId="0" borderId="36" xfId="0" applyNumberFormat="1" applyFont="1" applyBorder="1"/>
    <xf numFmtId="0" fontId="11" fillId="0" borderId="0" xfId="0" applyFont="1"/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1" fillId="0" borderId="0" xfId="0" applyNumberFormat="1" applyFont="1" applyAlignment="1">
      <alignment horizontal="center"/>
    </xf>
    <xf numFmtId="9" fontId="1" fillId="0" borderId="0" xfId="0" applyNumberFormat="1" applyFont="1"/>
    <xf numFmtId="9" fontId="9" fillId="0" borderId="0" xfId="0" applyNumberFormat="1" applyFont="1"/>
    <xf numFmtId="9" fontId="8" fillId="4" borderId="26" xfId="0" applyNumberFormat="1" applyFont="1" applyFill="1" applyBorder="1"/>
    <xf numFmtId="9" fontId="8" fillId="4" borderId="44" xfId="0" applyNumberFormat="1" applyFont="1" applyFill="1" applyBorder="1"/>
    <xf numFmtId="0" fontId="0" fillId="0" borderId="45" xfId="0" applyFont="1" applyBorder="1"/>
    <xf numFmtId="0" fontId="0" fillId="0" borderId="51" xfId="0" applyFont="1" applyBorder="1"/>
    <xf numFmtId="0" fontId="0" fillId="0" borderId="52" xfId="0" applyFont="1" applyBorder="1"/>
    <xf numFmtId="165" fontId="1" fillId="0" borderId="0" xfId="0" applyNumberFormat="1" applyFont="1" applyAlignment="1">
      <alignment horizontal="center"/>
    </xf>
    <xf numFmtId="164" fontId="8" fillId="0" borderId="15" xfId="0" applyNumberFormat="1" applyFont="1" applyBorder="1"/>
    <xf numFmtId="164" fontId="8" fillId="0" borderId="21" xfId="0" applyNumberFormat="1" applyFont="1" applyBorder="1"/>
    <xf numFmtId="164" fontId="8" fillId="0" borderId="23" xfId="0" applyNumberFormat="1" applyFont="1" applyBorder="1"/>
    <xf numFmtId="164" fontId="8" fillId="0" borderId="53" xfId="0" applyNumberFormat="1" applyFont="1" applyBorder="1"/>
    <xf numFmtId="164" fontId="8" fillId="0" borderId="35" xfId="0" applyNumberFormat="1" applyFont="1" applyBorder="1"/>
    <xf numFmtId="164" fontId="8" fillId="0" borderId="42" xfId="0" applyNumberFormat="1" applyFont="1" applyBorder="1"/>
    <xf numFmtId="164" fontId="8" fillId="2" borderId="54" xfId="0" applyNumberFormat="1" applyFont="1" applyFill="1" applyBorder="1"/>
    <xf numFmtId="0" fontId="0" fillId="0" borderId="55" xfId="0" applyBorder="1"/>
    <xf numFmtId="164" fontId="1" fillId="0" borderId="56" xfId="0" applyNumberFormat="1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center" vertical="center" wrapText="1"/>
    </xf>
    <xf numFmtId="164" fontId="1" fillId="0" borderId="58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164" fontId="1" fillId="0" borderId="60" xfId="0" applyNumberFormat="1" applyFont="1" applyBorder="1" applyAlignment="1">
      <alignment horizontal="center" vertical="center" wrapText="1"/>
    </xf>
    <xf numFmtId="164" fontId="1" fillId="0" borderId="61" xfId="0" applyNumberFormat="1" applyFont="1" applyBorder="1" applyAlignment="1">
      <alignment horizontal="center" vertical="center" wrapText="1"/>
    </xf>
    <xf numFmtId="0" fontId="0" fillId="0" borderId="62" xfId="0" applyFont="1" applyBorder="1"/>
    <xf numFmtId="0" fontId="0" fillId="0" borderId="63" xfId="0" applyFont="1" applyBorder="1"/>
    <xf numFmtId="0" fontId="0" fillId="0" borderId="64" xfId="0" applyFont="1" applyBorder="1"/>
    <xf numFmtId="164" fontId="0" fillId="0" borderId="65" xfId="0" applyNumberFormat="1" applyBorder="1"/>
    <xf numFmtId="164" fontId="8" fillId="0" borderId="66" xfId="0" applyNumberFormat="1" applyFont="1" applyBorder="1"/>
    <xf numFmtId="164" fontId="8" fillId="0" borderId="67" xfId="0" applyNumberFormat="1" applyFont="1" applyBorder="1"/>
    <xf numFmtId="164" fontId="0" fillId="0" borderId="68" xfId="0" applyNumberFormat="1" applyBorder="1"/>
    <xf numFmtId="164" fontId="8" fillId="0" borderId="69" xfId="0" applyNumberFormat="1" applyFont="1" applyBorder="1"/>
    <xf numFmtId="164" fontId="8" fillId="0" borderId="70" xfId="0" applyNumberFormat="1" applyFont="1" applyBorder="1"/>
    <xf numFmtId="164" fontId="0" fillId="0" borderId="71" xfId="0" applyNumberFormat="1" applyBorder="1"/>
    <xf numFmtId="164" fontId="8" fillId="0" borderId="72" xfId="0" applyNumberFormat="1" applyFont="1" applyBorder="1"/>
    <xf numFmtId="164" fontId="8" fillId="0" borderId="73" xfId="0" applyNumberFormat="1" applyFont="1" applyBorder="1"/>
    <xf numFmtId="164" fontId="0" fillId="0" borderId="74" xfId="0" applyNumberFormat="1" applyBorder="1"/>
    <xf numFmtId="164" fontId="8" fillId="0" borderId="75" xfId="0" applyNumberFormat="1" applyFont="1" applyBorder="1"/>
    <xf numFmtId="164" fontId="8" fillId="0" borderId="76" xfId="0" applyNumberFormat="1" applyFont="1" applyBorder="1"/>
    <xf numFmtId="164" fontId="8" fillId="0" borderId="77" xfId="0" applyNumberFormat="1" applyFont="1" applyBorder="1"/>
    <xf numFmtId="164" fontId="0" fillId="0" borderId="78" xfId="0" applyNumberFormat="1" applyBorder="1"/>
    <xf numFmtId="164" fontId="8" fillId="0" borderId="79" xfId="0" applyNumberFormat="1" applyFont="1" applyBorder="1"/>
    <xf numFmtId="164" fontId="8" fillId="0" borderId="80" xfId="0" applyNumberFormat="1" applyFont="1" applyBorder="1"/>
    <xf numFmtId="164" fontId="0" fillId="0" borderId="71" xfId="0" applyNumberFormat="1" applyFont="1" applyBorder="1"/>
    <xf numFmtId="164" fontId="8" fillId="2" borderId="1" xfId="0" applyNumberFormat="1" applyFont="1" applyFill="1" applyBorder="1"/>
    <xf numFmtId="0" fontId="1" fillId="0" borderId="8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8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83" xfId="0" applyFont="1" applyBorder="1"/>
    <xf numFmtId="0" fontId="0" fillId="0" borderId="84" xfId="0" applyFont="1" applyBorder="1"/>
    <xf numFmtId="164" fontId="8" fillId="0" borderId="85" xfId="0" applyNumberFormat="1" applyFont="1" applyFill="1" applyBorder="1"/>
    <xf numFmtId="164" fontId="0" fillId="0" borderId="86" xfId="0" applyNumberFormat="1" applyBorder="1"/>
    <xf numFmtId="0" fontId="1" fillId="0" borderId="43" xfId="0" applyFont="1" applyBorder="1" applyAlignment="1">
      <alignment wrapText="1"/>
    </xf>
    <xf numFmtId="164" fontId="1" fillId="0" borderId="87" xfId="0" applyNumberFormat="1" applyFont="1" applyBorder="1" applyAlignment="1">
      <alignment horizontal="center" vertical="center" wrapText="1"/>
    </xf>
    <xf numFmtId="164" fontId="0" fillId="0" borderId="84" xfId="0" applyNumberFormat="1" applyBorder="1"/>
    <xf numFmtId="164" fontId="0" fillId="0" borderId="88" xfId="0" applyNumberFormat="1" applyBorder="1"/>
    <xf numFmtId="164" fontId="8" fillId="0" borderId="47" xfId="0" applyNumberFormat="1" applyFont="1" applyFill="1" applyBorder="1"/>
    <xf numFmtId="164" fontId="0" fillId="0" borderId="89" xfId="0" applyNumberFormat="1" applyBorder="1"/>
    <xf numFmtId="164" fontId="8" fillId="0" borderId="62" xfId="0" applyNumberFormat="1" applyFont="1" applyFill="1" applyBorder="1"/>
    <xf numFmtId="164" fontId="1" fillId="0" borderId="63" xfId="0" applyNumberFormat="1" applyFont="1" applyBorder="1" applyAlignment="1">
      <alignment wrapText="1"/>
    </xf>
    <xf numFmtId="164" fontId="1" fillId="0" borderId="64" xfId="0" applyNumberFormat="1" applyFont="1" applyBorder="1" applyAlignment="1">
      <alignment wrapText="1"/>
    </xf>
    <xf numFmtId="164" fontId="0" fillId="0" borderId="90" xfId="0" applyNumberFormat="1" applyBorder="1"/>
    <xf numFmtId="164" fontId="7" fillId="0" borderId="91" xfId="0" applyNumberFormat="1" applyFont="1" applyBorder="1"/>
    <xf numFmtId="164" fontId="7" fillId="0" borderId="92" xfId="0" applyNumberFormat="1" applyFont="1" applyBorder="1"/>
    <xf numFmtId="0" fontId="1" fillId="0" borderId="28" xfId="0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wrapText="1"/>
    </xf>
    <xf numFmtId="164" fontId="0" fillId="0" borderId="49" xfId="0" applyNumberFormat="1" applyFont="1" applyBorder="1" applyAlignment="1">
      <alignment wrapText="1"/>
    </xf>
    <xf numFmtId="164" fontId="0" fillId="0" borderId="29" xfId="0" applyNumberFormat="1" applyBorder="1"/>
    <xf numFmtId="9" fontId="8" fillId="4" borderId="48" xfId="0" applyNumberFormat="1" applyFont="1" applyFill="1" applyBorder="1"/>
    <xf numFmtId="0" fontId="1" fillId="4" borderId="49" xfId="0" applyFont="1" applyFill="1" applyBorder="1" applyAlignment="1">
      <alignment horizontal="left" vertical="center"/>
    </xf>
    <xf numFmtId="0" fontId="0" fillId="4" borderId="45" xfId="0" applyFont="1" applyFill="1" applyBorder="1"/>
    <xf numFmtId="0" fontId="1" fillId="4" borderId="10" xfId="0" applyFont="1" applyFill="1" applyBorder="1"/>
    <xf numFmtId="10" fontId="0" fillId="4" borderId="11" xfId="0" applyNumberFormat="1" applyFont="1" applyFill="1" applyBorder="1"/>
    <xf numFmtId="0" fontId="1" fillId="4" borderId="16" xfId="0" applyFont="1" applyFill="1" applyBorder="1"/>
    <xf numFmtId="10" fontId="0" fillId="4" borderId="17" xfId="0" applyNumberFormat="1" applyFont="1" applyFill="1" applyBorder="1"/>
    <xf numFmtId="0" fontId="1" fillId="4" borderId="25" xfId="0" applyFont="1" applyFill="1" applyBorder="1"/>
    <xf numFmtId="10" fontId="0" fillId="4" borderId="24" xfId="0" applyNumberFormat="1" applyFont="1" applyFill="1" applyBorder="1"/>
    <xf numFmtId="0" fontId="1" fillId="4" borderId="37" xfId="0" applyFont="1" applyFill="1" applyBorder="1"/>
    <xf numFmtId="10" fontId="0" fillId="4" borderId="38" xfId="0" applyNumberFormat="1" applyFont="1" applyFill="1" applyBorder="1"/>
    <xf numFmtId="0" fontId="1" fillId="4" borderId="30" xfId="0" applyFont="1" applyFill="1" applyBorder="1"/>
    <xf numFmtId="10" fontId="0" fillId="4" borderId="31" xfId="0" applyNumberFormat="1" applyFont="1" applyFill="1" applyBorder="1"/>
    <xf numFmtId="164" fontId="12" fillId="0" borderId="3" xfId="0" applyNumberFormat="1" applyFont="1" applyBorder="1" applyAlignment="1">
      <alignment horizontal="center" vertical="center" wrapText="1"/>
    </xf>
    <xf numFmtId="164" fontId="13" fillId="0" borderId="93" xfId="0" applyNumberFormat="1" applyFont="1" applyFill="1" applyBorder="1"/>
    <xf numFmtId="164" fontId="13" fillId="0" borderId="94" xfId="0" applyNumberFormat="1" applyFont="1" applyBorder="1"/>
    <xf numFmtId="0" fontId="13" fillId="0" borderId="0" xfId="0" applyFont="1" applyBorder="1"/>
    <xf numFmtId="164" fontId="13" fillId="0" borderId="13" xfId="0" applyNumberFormat="1" applyFont="1" applyBorder="1"/>
    <xf numFmtId="164" fontId="13" fillId="0" borderId="19" xfId="0" applyNumberFormat="1" applyFont="1" applyBorder="1"/>
    <xf numFmtId="164" fontId="13" fillId="0" borderId="36" xfId="0" applyNumberFormat="1" applyFont="1" applyBorder="1"/>
    <xf numFmtId="164" fontId="13" fillId="0" borderId="40" xfId="0" applyNumberFormat="1" applyFont="1" applyBorder="1"/>
    <xf numFmtId="164" fontId="13" fillId="0" borderId="33" xfId="0" applyNumberFormat="1" applyFont="1" applyBorder="1"/>
    <xf numFmtId="164" fontId="12" fillId="0" borderId="36" xfId="0" applyNumberFormat="1" applyFont="1" applyBorder="1"/>
    <xf numFmtId="164" fontId="12" fillId="0" borderId="0" xfId="0" applyNumberFormat="1" applyFont="1" applyAlignment="1">
      <alignment horizontal="right"/>
    </xf>
    <xf numFmtId="9" fontId="14" fillId="4" borderId="46" xfId="0" applyNumberFormat="1" applyFont="1" applyFill="1" applyBorder="1"/>
    <xf numFmtId="9" fontId="17" fillId="0" borderId="0" xfId="0" applyNumberFormat="1" applyFont="1"/>
    <xf numFmtId="0" fontId="3" fillId="0" borderId="0" xfId="0" applyFont="1" applyAlignment="1">
      <alignment horizontal="left" wrapText="1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7" fillId="0" borderId="0" xfId="0" applyNumberFormat="1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opLeftCell="B1" zoomScale="85" zoomScaleNormal="85" workbookViewId="0">
      <selection activeCell="F16" sqref="F16"/>
    </sheetView>
  </sheetViews>
  <sheetFormatPr baseColWidth="10" defaultRowHeight="14.4" x14ac:dyDescent="0.3"/>
  <cols>
    <col min="1" max="1" width="3.88671875" style="20" customWidth="1"/>
  </cols>
  <sheetData>
    <row r="1" spans="1:14" x14ac:dyDescent="0.3">
      <c r="B1" s="1" t="s">
        <v>15</v>
      </c>
    </row>
    <row r="2" spans="1:14" x14ac:dyDescent="0.3">
      <c r="A2" s="20">
        <v>1</v>
      </c>
      <c r="B2" s="21" t="s">
        <v>21</v>
      </c>
    </row>
    <row r="3" spans="1:14" x14ac:dyDescent="0.3">
      <c r="A3" s="20">
        <v>2</v>
      </c>
      <c r="B3" t="s">
        <v>49</v>
      </c>
    </row>
    <row r="4" spans="1:14" x14ac:dyDescent="0.3">
      <c r="A4" s="20">
        <v>3</v>
      </c>
      <c r="B4" t="s">
        <v>22</v>
      </c>
    </row>
    <row r="5" spans="1:14" x14ac:dyDescent="0.3">
      <c r="A5" s="20">
        <v>4</v>
      </c>
      <c r="B5" t="s">
        <v>23</v>
      </c>
    </row>
    <row r="6" spans="1:14" x14ac:dyDescent="0.3">
      <c r="A6" s="20">
        <v>6</v>
      </c>
      <c r="B6" t="s">
        <v>24</v>
      </c>
    </row>
    <row r="7" spans="1:14" x14ac:dyDescent="0.3">
      <c r="A7" s="20">
        <v>7</v>
      </c>
      <c r="B7" t="s">
        <v>50</v>
      </c>
    </row>
    <row r="9" spans="1:14" ht="41.25" customHeight="1" x14ac:dyDescent="0.3"/>
    <row r="10" spans="1:14" ht="33.6" customHeight="1" x14ac:dyDescent="0.3">
      <c r="B10" s="160" t="s">
        <v>16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</row>
  </sheetData>
  <mergeCells count="1">
    <mergeCell ref="B10:N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70" zoomScaleNormal="70" workbookViewId="0">
      <selection activeCell="K19" sqref="K19"/>
    </sheetView>
  </sheetViews>
  <sheetFormatPr baseColWidth="10" defaultRowHeight="14.4" x14ac:dyDescent="0.3"/>
  <cols>
    <col min="1" max="1" width="36.6640625" style="1" customWidth="1"/>
    <col min="2" max="2" width="12.88671875" style="1" customWidth="1"/>
    <col min="3" max="3" width="16.33203125" style="1" customWidth="1"/>
    <col min="4" max="4" width="15" style="1" customWidth="1"/>
    <col min="5" max="5" width="15.44140625" style="3" customWidth="1"/>
    <col min="6" max="6" width="15.109375" style="3" customWidth="1"/>
    <col min="7" max="11" width="21.6640625" style="3" customWidth="1"/>
    <col min="12" max="12" width="20.6640625" style="3" customWidth="1"/>
    <col min="13" max="13" width="20.44140625" style="3" customWidth="1"/>
    <col min="14" max="14" width="25.33203125" style="3" customWidth="1"/>
    <col min="15" max="15" width="23.88671875" customWidth="1"/>
    <col min="16" max="16" width="15.6640625" customWidth="1"/>
    <col min="17" max="17" width="14" customWidth="1"/>
    <col min="18" max="18" width="17.6640625" customWidth="1"/>
  </cols>
  <sheetData>
    <row r="1" spans="1:17" ht="15" thickBot="1" x14ac:dyDescent="0.35"/>
    <row r="2" spans="1:17" ht="24" thickBot="1" x14ac:dyDescent="0.5">
      <c r="A2" s="4" t="s">
        <v>13</v>
      </c>
      <c r="B2" s="9" t="s">
        <v>14</v>
      </c>
      <c r="E2" s="163" t="s">
        <v>47</v>
      </c>
      <c r="F2" s="165"/>
      <c r="G2" s="163" t="s">
        <v>48</v>
      </c>
      <c r="H2" s="164"/>
      <c r="I2" s="164"/>
      <c r="J2" s="164"/>
      <c r="K2" s="164"/>
      <c r="L2" s="164"/>
      <c r="M2" s="164"/>
      <c r="N2" s="164"/>
      <c r="O2" s="165"/>
    </row>
    <row r="3" spans="1:17" s="2" customFormat="1" ht="72" customHeight="1" thickBot="1" x14ac:dyDescent="0.35">
      <c r="A3" s="8"/>
      <c r="B3" s="10" t="s">
        <v>6</v>
      </c>
      <c r="C3" s="11" t="s">
        <v>25</v>
      </c>
      <c r="D3" s="12" t="s">
        <v>7</v>
      </c>
      <c r="E3" s="13" t="s">
        <v>10</v>
      </c>
      <c r="F3" s="14" t="s">
        <v>31</v>
      </c>
      <c r="G3" s="166" t="s">
        <v>31</v>
      </c>
      <c r="H3" s="167"/>
      <c r="I3" s="167"/>
      <c r="J3" s="168"/>
      <c r="K3" s="83" t="s">
        <v>44</v>
      </c>
      <c r="L3" s="84" t="s">
        <v>40</v>
      </c>
      <c r="M3" s="85" t="s">
        <v>42</v>
      </c>
      <c r="N3" s="15" t="s">
        <v>43</v>
      </c>
      <c r="O3" s="16" t="s">
        <v>12</v>
      </c>
      <c r="P3" s="2" t="s">
        <v>26</v>
      </c>
    </row>
    <row r="4" spans="1:17" s="2" customFormat="1" ht="21.6" customHeight="1" thickBot="1" x14ac:dyDescent="0.35">
      <c r="A4" s="57"/>
      <c r="B4" s="110"/>
      <c r="C4" s="111"/>
      <c r="D4" s="111"/>
      <c r="E4" s="118"/>
      <c r="F4" s="119"/>
      <c r="G4" s="58" t="s">
        <v>52</v>
      </c>
      <c r="H4" s="59" t="s">
        <v>33</v>
      </c>
      <c r="I4" s="59" t="s">
        <v>32</v>
      </c>
      <c r="J4" s="147" t="s">
        <v>51</v>
      </c>
      <c r="K4" s="86"/>
      <c r="L4" s="87"/>
      <c r="M4" s="88"/>
      <c r="N4" s="58"/>
      <c r="O4" s="130"/>
    </row>
    <row r="5" spans="1:17" s="2" customFormat="1" ht="15" thickBot="1" x14ac:dyDescent="0.35">
      <c r="A5" s="161"/>
      <c r="B5" s="112"/>
      <c r="C5" s="113"/>
      <c r="D5" s="113"/>
      <c r="E5" s="109">
        <v>5600000</v>
      </c>
      <c r="F5" s="116"/>
      <c r="G5" s="69">
        <v>0.15</v>
      </c>
      <c r="H5" s="70">
        <v>0.85</v>
      </c>
      <c r="I5" s="122"/>
      <c r="J5" s="148"/>
      <c r="K5" s="124"/>
      <c r="L5" s="125"/>
      <c r="M5" s="126"/>
      <c r="N5" s="131"/>
      <c r="O5" s="132"/>
      <c r="P5" s="23">
        <v>0.02</v>
      </c>
    </row>
    <row r="6" spans="1:17" ht="15" thickBot="1" x14ac:dyDescent="0.35">
      <c r="A6" s="162"/>
      <c r="B6" s="114"/>
      <c r="C6" s="115"/>
      <c r="D6" s="115"/>
      <c r="E6" s="120"/>
      <c r="F6" s="121"/>
      <c r="G6" s="158">
        <v>0.06</v>
      </c>
      <c r="H6" s="134">
        <v>0.21</v>
      </c>
      <c r="I6" s="123"/>
      <c r="J6" s="149"/>
      <c r="K6" s="127"/>
      <c r="L6" s="128"/>
      <c r="M6" s="129"/>
      <c r="N6" s="117"/>
      <c r="O6" s="133"/>
    </row>
    <row r="7" spans="1:17" ht="15.6" thickTop="1" thickBot="1" x14ac:dyDescent="0.35">
      <c r="A7" s="135" t="s">
        <v>8</v>
      </c>
      <c r="B7" s="136"/>
      <c r="C7" s="71"/>
      <c r="D7" s="71"/>
      <c r="E7" s="72"/>
      <c r="F7" s="71"/>
      <c r="G7" s="72"/>
      <c r="H7" s="73"/>
      <c r="I7" s="71"/>
      <c r="J7" s="150"/>
      <c r="K7" s="89"/>
      <c r="L7" s="90"/>
      <c r="M7" s="91"/>
      <c r="N7" s="81">
        <v>20000</v>
      </c>
      <c r="O7" s="82"/>
    </row>
    <row r="8" spans="1:17" ht="15" thickTop="1" x14ac:dyDescent="0.3">
      <c r="A8" s="137" t="s">
        <v>19</v>
      </c>
      <c r="B8" s="138">
        <v>0.15</v>
      </c>
      <c r="C8" s="26">
        <f>B8</f>
        <v>0.15</v>
      </c>
      <c r="D8" s="27">
        <v>0.12</v>
      </c>
      <c r="E8" s="28">
        <f>E5</f>
        <v>5600000</v>
      </c>
      <c r="F8" s="29">
        <f>D8*E8*C8</f>
        <v>100800</v>
      </c>
      <c r="G8" s="29">
        <f>F8*G5*G6</f>
        <v>907.19999999999993</v>
      </c>
      <c r="H8" s="52">
        <f>F8*H5*H6</f>
        <v>17992.8</v>
      </c>
      <c r="I8" s="52">
        <f>SUM(F8:H8)</f>
        <v>119700</v>
      </c>
      <c r="J8" s="151">
        <f>I8</f>
        <v>119700</v>
      </c>
      <c r="K8" s="92">
        <v>0</v>
      </c>
      <c r="L8" s="93">
        <f>N7</f>
        <v>20000</v>
      </c>
      <c r="M8" s="94">
        <f>P8*D8*E8</f>
        <v>4704</v>
      </c>
      <c r="N8" s="75">
        <f t="shared" ref="N8:N15" si="0">I8-(K8+L8+M8)</f>
        <v>94996</v>
      </c>
      <c r="O8" s="30">
        <f>F5+SUM(N7:N8)</f>
        <v>114996</v>
      </c>
      <c r="P8" s="24">
        <f>P5*(B8+B9+B10)</f>
        <v>6.9999999999999993E-3</v>
      </c>
      <c r="Q8" s="1" t="s">
        <v>27</v>
      </c>
    </row>
    <row r="9" spans="1:17" x14ac:dyDescent="0.3">
      <c r="A9" s="139" t="s">
        <v>0</v>
      </c>
      <c r="B9" s="140">
        <v>0.15</v>
      </c>
      <c r="C9" s="31">
        <f>SUM(B8:B9)</f>
        <v>0.3</v>
      </c>
      <c r="D9" s="32">
        <f>D8</f>
        <v>0.12</v>
      </c>
      <c r="E9" s="33">
        <f>E5</f>
        <v>5600000</v>
      </c>
      <c r="F9" s="34">
        <f>C9*D9*E9</f>
        <v>201599.99999999997</v>
      </c>
      <c r="G9" s="34">
        <f>F9*G5*G6</f>
        <v>1814.3999999999994</v>
      </c>
      <c r="H9" s="53">
        <f>F9*H5*H6</f>
        <v>35985.599999999991</v>
      </c>
      <c r="I9" s="53">
        <f t="shared" ref="I9:I15" si="1">SUM(F9:H9)</f>
        <v>239399.99999999994</v>
      </c>
      <c r="J9" s="152">
        <f t="shared" ref="J9:J15" si="2">I9-I8</f>
        <v>119699.99999999994</v>
      </c>
      <c r="K9" s="95">
        <f>N8</f>
        <v>94996</v>
      </c>
      <c r="L9" s="96">
        <f>N7</f>
        <v>20000</v>
      </c>
      <c r="M9" s="97">
        <f>P8*D9*E9</f>
        <v>4704</v>
      </c>
      <c r="N9" s="76">
        <f t="shared" si="0"/>
        <v>119699.99999999994</v>
      </c>
      <c r="O9" s="35">
        <f>F5+SUM(N7:N9)</f>
        <v>234695.99999999994</v>
      </c>
    </row>
    <row r="10" spans="1:17" ht="15" thickBot="1" x14ac:dyDescent="0.35">
      <c r="A10" s="141" t="s">
        <v>1</v>
      </c>
      <c r="B10" s="142">
        <v>0.05</v>
      </c>
      <c r="C10" s="43">
        <f>SUM(B8:B10)</f>
        <v>0.35</v>
      </c>
      <c r="D10" s="44">
        <f>D8</f>
        <v>0.12</v>
      </c>
      <c r="E10" s="36">
        <f>E5</f>
        <v>5600000</v>
      </c>
      <c r="F10" s="37">
        <f t="shared" ref="F10:F13" si="3">C10*D10*E10</f>
        <v>235199.99999999997</v>
      </c>
      <c r="G10" s="37">
        <f>F10*G5*G6</f>
        <v>2116.7999999999993</v>
      </c>
      <c r="H10" s="54">
        <f>F10*H5*H6</f>
        <v>41983.19999999999</v>
      </c>
      <c r="I10" s="54">
        <f t="shared" si="1"/>
        <v>279299.99999999994</v>
      </c>
      <c r="J10" s="153">
        <f t="shared" si="2"/>
        <v>39900</v>
      </c>
      <c r="K10" s="98">
        <f>SUM(N8:N9)</f>
        <v>214695.99999999994</v>
      </c>
      <c r="L10" s="99">
        <f>N7</f>
        <v>20000</v>
      </c>
      <c r="M10" s="100">
        <v>0</v>
      </c>
      <c r="N10" s="78">
        <f t="shared" si="0"/>
        <v>44604</v>
      </c>
      <c r="O10" s="45">
        <f>F5+SUM(N7:N10)</f>
        <v>279299.99999999994</v>
      </c>
    </row>
    <row r="11" spans="1:17" x14ac:dyDescent="0.3">
      <c r="A11" s="143" t="s">
        <v>2</v>
      </c>
      <c r="B11" s="144">
        <v>0.2</v>
      </c>
      <c r="C11" s="46">
        <f>SUM(B8:B11)</f>
        <v>0.55000000000000004</v>
      </c>
      <c r="D11" s="47">
        <f>D8</f>
        <v>0.12</v>
      </c>
      <c r="E11" s="48">
        <f>E5</f>
        <v>5600000</v>
      </c>
      <c r="F11" s="49">
        <f t="shared" si="3"/>
        <v>369600</v>
      </c>
      <c r="G11" s="49">
        <f>F11*G5*G6</f>
        <v>3326.4</v>
      </c>
      <c r="H11" s="55">
        <f>F11*H5*H6</f>
        <v>65973.599999999991</v>
      </c>
      <c r="I11" s="55">
        <f t="shared" si="1"/>
        <v>438900</v>
      </c>
      <c r="J11" s="154">
        <f t="shared" si="2"/>
        <v>159600.00000000006</v>
      </c>
      <c r="K11" s="101">
        <f>SUM(N8:N10)</f>
        <v>259299.99999999994</v>
      </c>
      <c r="L11" s="102">
        <f>N7</f>
        <v>20000</v>
      </c>
      <c r="M11" s="103">
        <f>P11*D11*E11</f>
        <v>3359.9999999999995</v>
      </c>
      <c r="N11" s="80">
        <f t="shared" si="0"/>
        <v>156240.00000000006</v>
      </c>
      <c r="O11" s="50">
        <f>F5+SUM(N7:N11)</f>
        <v>435540</v>
      </c>
      <c r="P11" s="24">
        <f>P5*(B11+B12)</f>
        <v>5.0000000000000001E-3</v>
      </c>
      <c r="Q11" s="1" t="s">
        <v>28</v>
      </c>
    </row>
    <row r="12" spans="1:17" ht="15" thickBot="1" x14ac:dyDescent="0.35">
      <c r="A12" s="141" t="s">
        <v>3</v>
      </c>
      <c r="B12" s="142">
        <v>0.05</v>
      </c>
      <c r="C12" s="43">
        <f>SUM(B8:B12)</f>
        <v>0.60000000000000009</v>
      </c>
      <c r="D12" s="44">
        <f>D8</f>
        <v>0.12</v>
      </c>
      <c r="E12" s="36">
        <f>E5</f>
        <v>5600000</v>
      </c>
      <c r="F12" s="37">
        <f t="shared" si="3"/>
        <v>403200.00000000006</v>
      </c>
      <c r="G12" s="37">
        <f>F12*G5*G6</f>
        <v>3628.8</v>
      </c>
      <c r="H12" s="54">
        <f>F12*H5*H6</f>
        <v>71971.200000000012</v>
      </c>
      <c r="I12" s="54">
        <f t="shared" si="1"/>
        <v>478800.00000000006</v>
      </c>
      <c r="J12" s="153">
        <f t="shared" si="2"/>
        <v>39900.000000000058</v>
      </c>
      <c r="K12" s="98">
        <f>SUM(N8:N11)</f>
        <v>415540</v>
      </c>
      <c r="L12" s="99">
        <f>N7</f>
        <v>20000</v>
      </c>
      <c r="M12" s="104">
        <v>0</v>
      </c>
      <c r="N12" s="77">
        <f t="shared" si="0"/>
        <v>43260.000000000058</v>
      </c>
      <c r="O12" s="45">
        <f>F5+SUM(N7:N12)</f>
        <v>478800.00000000006</v>
      </c>
    </row>
    <row r="13" spans="1:17" x14ac:dyDescent="0.3">
      <c r="A13" s="145" t="s">
        <v>4</v>
      </c>
      <c r="B13" s="146">
        <v>0.3</v>
      </c>
      <c r="C13" s="39">
        <f>SUM(B8:B13)</f>
        <v>0.90000000000000013</v>
      </c>
      <c r="D13" s="40">
        <f>D8</f>
        <v>0.12</v>
      </c>
      <c r="E13" s="41">
        <f>E5</f>
        <v>5600000</v>
      </c>
      <c r="F13" s="49">
        <f t="shared" si="3"/>
        <v>604800.00000000012</v>
      </c>
      <c r="G13" s="49">
        <f>F13*G5*G6</f>
        <v>5443.2000000000007</v>
      </c>
      <c r="H13" s="56">
        <f>F13*H5*H6</f>
        <v>107956.8</v>
      </c>
      <c r="I13" s="56">
        <f t="shared" si="1"/>
        <v>718200.00000000012</v>
      </c>
      <c r="J13" s="155">
        <f t="shared" si="2"/>
        <v>239400.00000000006</v>
      </c>
      <c r="K13" s="105">
        <f>SUM(N8:N12)</f>
        <v>458800.00000000006</v>
      </c>
      <c r="L13" s="106">
        <f>N7</f>
        <v>20000</v>
      </c>
      <c r="M13" s="107">
        <f>P13*D13*E13</f>
        <v>5376</v>
      </c>
      <c r="N13" s="79">
        <f t="shared" si="0"/>
        <v>234024.00000000006</v>
      </c>
      <c r="O13" s="42">
        <f>F5+SUM(N7:N13)</f>
        <v>712824.00000000012</v>
      </c>
      <c r="P13" s="24">
        <f>P5*(B13+B14+B15)</f>
        <v>8.0000000000000002E-3</v>
      </c>
      <c r="Q13" s="1" t="s">
        <v>29</v>
      </c>
    </row>
    <row r="14" spans="1:17" x14ac:dyDescent="0.3">
      <c r="A14" s="139" t="s">
        <v>30</v>
      </c>
      <c r="B14" s="140">
        <v>7.4999999999999997E-2</v>
      </c>
      <c r="C14" s="31">
        <f>SUM(B8:B14)</f>
        <v>0.97500000000000009</v>
      </c>
      <c r="D14" s="32">
        <f>D8</f>
        <v>0.12</v>
      </c>
      <c r="E14" s="33">
        <f>E5</f>
        <v>5600000</v>
      </c>
      <c r="F14" s="34">
        <f>C14*D14*E14</f>
        <v>655200</v>
      </c>
      <c r="G14" s="34">
        <f>F14*G5*G6</f>
        <v>5896.8</v>
      </c>
      <c r="H14" s="53">
        <f>F14*H5*H6</f>
        <v>116953.2</v>
      </c>
      <c r="I14" s="53">
        <f t="shared" si="1"/>
        <v>778050</v>
      </c>
      <c r="J14" s="152">
        <f t="shared" si="2"/>
        <v>59849.999999999884</v>
      </c>
      <c r="K14" s="95">
        <f>SUM(N8:N13)</f>
        <v>692824.00000000012</v>
      </c>
      <c r="L14" s="96">
        <f>N7</f>
        <v>20000</v>
      </c>
      <c r="M14" s="97">
        <v>0</v>
      </c>
      <c r="N14" s="76">
        <f t="shared" si="0"/>
        <v>65225.999999999884</v>
      </c>
      <c r="O14" s="35">
        <f>F5+SUM(N7:N14)</f>
        <v>778050</v>
      </c>
    </row>
    <row r="15" spans="1:17" ht="15" thickBot="1" x14ac:dyDescent="0.35">
      <c r="A15" s="141" t="s">
        <v>5</v>
      </c>
      <c r="B15" s="142">
        <v>2.5000000000000001E-2</v>
      </c>
      <c r="C15" s="51">
        <f>SUM(B8:B15)</f>
        <v>1</v>
      </c>
      <c r="D15" s="44">
        <f>D8</f>
        <v>0.12</v>
      </c>
      <c r="E15" s="36">
        <f>E5</f>
        <v>5600000</v>
      </c>
      <c r="F15" s="61">
        <f>C15*D15*E15</f>
        <v>672000</v>
      </c>
      <c r="G15" s="37">
        <f>F15*G5*G6</f>
        <v>6048</v>
      </c>
      <c r="H15" s="54">
        <f>F15*H5*H6</f>
        <v>119952</v>
      </c>
      <c r="I15" s="62">
        <f t="shared" si="1"/>
        <v>798000</v>
      </c>
      <c r="J15" s="156">
        <f t="shared" si="2"/>
        <v>19950</v>
      </c>
      <c r="K15" s="108">
        <f>SUM(N8:N14)</f>
        <v>758050</v>
      </c>
      <c r="L15" s="99">
        <f>N7</f>
        <v>20000</v>
      </c>
      <c r="M15" s="104">
        <v>0</v>
      </c>
      <c r="N15" s="77">
        <f t="shared" si="0"/>
        <v>19950</v>
      </c>
      <c r="O15" s="38">
        <f>F5+SUM(N7:N15)</f>
        <v>798000</v>
      </c>
    </row>
    <row r="16" spans="1:17" ht="18" x14ac:dyDescent="0.35">
      <c r="A16" s="4" t="s">
        <v>9</v>
      </c>
      <c r="B16" s="5">
        <f>SUM(B8:B15)</f>
        <v>1</v>
      </c>
      <c r="C16" s="60" t="s">
        <v>34</v>
      </c>
      <c r="D16" s="74" t="s">
        <v>41</v>
      </c>
      <c r="E16" s="74" t="s">
        <v>41</v>
      </c>
      <c r="F16" s="60" t="s">
        <v>34</v>
      </c>
      <c r="G16" s="60" t="s">
        <v>34</v>
      </c>
      <c r="H16" s="60" t="s">
        <v>34</v>
      </c>
      <c r="I16" s="60" t="s">
        <v>34</v>
      </c>
      <c r="J16" s="157">
        <f>SUM(J8:J15)</f>
        <v>798000</v>
      </c>
      <c r="K16" s="60"/>
      <c r="L16" s="60" t="s">
        <v>45</v>
      </c>
      <c r="M16" s="7" t="s">
        <v>46</v>
      </c>
      <c r="N16" s="7">
        <f>SUM(N3:N15)</f>
        <v>798000</v>
      </c>
      <c r="O16" s="60" t="s">
        <v>34</v>
      </c>
    </row>
    <row r="17" spans="1:14" x14ac:dyDescent="0.3">
      <c r="E17" s="169" t="s">
        <v>53</v>
      </c>
    </row>
    <row r="19" spans="1:14" x14ac:dyDescent="0.3">
      <c r="A19" s="6" t="s">
        <v>11</v>
      </c>
      <c r="F19"/>
      <c r="G19"/>
      <c r="H19"/>
      <c r="I19"/>
      <c r="J19"/>
      <c r="K19"/>
      <c r="L19"/>
      <c r="M19"/>
      <c r="N19"/>
    </row>
    <row r="20" spans="1:14" x14ac:dyDescent="0.3">
      <c r="A20" s="6" t="s">
        <v>18</v>
      </c>
      <c r="F20"/>
      <c r="G20"/>
      <c r="H20"/>
      <c r="I20"/>
      <c r="J20"/>
      <c r="K20"/>
      <c r="L20"/>
      <c r="M20"/>
      <c r="N20"/>
    </row>
    <row r="23" spans="1:14" x14ac:dyDescent="0.3">
      <c r="A23" s="63" t="s">
        <v>35</v>
      </c>
      <c r="B23" s="18"/>
      <c r="C23" s="22"/>
      <c r="D23" s="19"/>
      <c r="F23"/>
      <c r="G23"/>
      <c r="H23"/>
      <c r="I23"/>
      <c r="J23"/>
      <c r="K23"/>
      <c r="L23"/>
      <c r="M23"/>
      <c r="N23"/>
    </row>
    <row r="24" spans="1:14" x14ac:dyDescent="0.3">
      <c r="A24" s="18"/>
      <c r="B24" s="64" t="s">
        <v>38</v>
      </c>
      <c r="C24" s="65" t="s">
        <v>39</v>
      </c>
      <c r="D24" s="66" t="s">
        <v>17</v>
      </c>
      <c r="E24" s="66" t="s">
        <v>20</v>
      </c>
      <c r="F24"/>
      <c r="G24"/>
      <c r="H24"/>
      <c r="I24"/>
      <c r="J24"/>
      <c r="K24"/>
      <c r="L24"/>
      <c r="M24"/>
      <c r="N24"/>
    </row>
    <row r="25" spans="1:14" x14ac:dyDescent="0.3">
      <c r="A25" s="18" t="s">
        <v>36</v>
      </c>
      <c r="B25" s="159">
        <f>G6</f>
        <v>0.06</v>
      </c>
      <c r="C25" s="68">
        <f>G5</f>
        <v>0.15</v>
      </c>
      <c r="D25" s="19">
        <f>D8*E5*C25</f>
        <v>100800</v>
      </c>
      <c r="E25" s="19">
        <f>D25+D25*B25</f>
        <v>106848</v>
      </c>
      <c r="F25"/>
      <c r="G25"/>
      <c r="H25"/>
      <c r="I25"/>
      <c r="J25"/>
      <c r="K25"/>
      <c r="L25"/>
      <c r="M25"/>
      <c r="N25"/>
    </row>
    <row r="26" spans="1:14" x14ac:dyDescent="0.3">
      <c r="A26" s="18" t="s">
        <v>37</v>
      </c>
      <c r="B26" s="67">
        <f>H6</f>
        <v>0.21</v>
      </c>
      <c r="C26" s="68">
        <f>H5</f>
        <v>0.85</v>
      </c>
      <c r="D26" s="19">
        <f>D8*E5*H5</f>
        <v>571200</v>
      </c>
      <c r="E26" s="19">
        <f>D26+D26*B26</f>
        <v>691152</v>
      </c>
      <c r="F26"/>
      <c r="G26"/>
      <c r="H26"/>
      <c r="I26"/>
      <c r="J26"/>
      <c r="K26"/>
      <c r="L26"/>
      <c r="M26"/>
      <c r="N26"/>
    </row>
    <row r="27" spans="1:14" x14ac:dyDescent="0.3">
      <c r="A27"/>
      <c r="C27"/>
      <c r="D27" s="17">
        <f>SUM(D25:D26)</f>
        <v>672000</v>
      </c>
      <c r="E27" s="17">
        <f>SUM(E25:E26)</f>
        <v>798000</v>
      </c>
      <c r="F27"/>
      <c r="G27"/>
      <c r="H27"/>
      <c r="I27"/>
      <c r="J27"/>
      <c r="K27"/>
      <c r="L27"/>
      <c r="M27"/>
      <c r="N27"/>
    </row>
    <row r="34" spans="15:15" x14ac:dyDescent="0.3">
      <c r="O34" s="25"/>
    </row>
  </sheetData>
  <mergeCells count="4">
    <mergeCell ref="A5:A6"/>
    <mergeCell ref="G2:O2"/>
    <mergeCell ref="E2:F2"/>
    <mergeCell ref="G3:J3"/>
  </mergeCells>
  <conditionalFormatting sqref="D24:E2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ignoredErrors>
    <ignoredError sqref="C9:C14 C1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paiements honoraires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guissa01</dc:creator>
  <cp:lastModifiedBy>Cellule architecture</cp:lastModifiedBy>
  <cp:lastPrinted>2016-03-17T10:43:28Z</cp:lastPrinted>
  <dcterms:created xsi:type="dcterms:W3CDTF">2016-03-17T09:48:16Z</dcterms:created>
  <dcterms:modified xsi:type="dcterms:W3CDTF">2024-02-15T08:35:39Z</dcterms:modified>
</cp:coreProperties>
</file>