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01ac01prd\agi\doctype\ARCHITECTURE\_Processus marchés de services\_Processus et doctypes\4 Cahier des charges + annexes\"/>
    </mc:Choice>
  </mc:AlternateContent>
  <bookViews>
    <workbookView xWindow="2775" yWindow="-45" windowWidth="20610" windowHeight="11640" tabRatio="694" activeTab="1"/>
  </bookViews>
  <sheets>
    <sheet name="mode d'emploi" sheetId="18" r:id="rId1"/>
    <sheet name="calcul dégressivité" sheetId="17" r:id="rId2"/>
  </sheets>
  <definedNames>
    <definedName name="_xlnm.Print_Area" localSheetId="1">'calcul dégressivité'!$A$1:$Y$84</definedName>
  </definedNames>
  <calcPr calcId="152511"/>
</workbook>
</file>

<file path=xl/calcChain.xml><?xml version="1.0" encoding="utf-8"?>
<calcChain xmlns="http://schemas.openxmlformats.org/spreadsheetml/2006/main">
  <c r="N69" i="17" l="1"/>
  <c r="H90" i="17"/>
  <c r="G90" i="17"/>
  <c r="F90" i="17"/>
  <c r="E90" i="17"/>
  <c r="D90" i="17"/>
  <c r="C89" i="17"/>
  <c r="C90" i="17"/>
  <c r="A72" i="17"/>
  <c r="M69" i="17"/>
  <c r="M60" i="17"/>
  <c r="G62" i="17"/>
  <c r="E62" i="17"/>
  <c r="C62" i="17"/>
  <c r="M65" i="17" l="1"/>
  <c r="I62" i="17"/>
  <c r="N65" i="17" s="1"/>
  <c r="D91" i="17" l="1"/>
  <c r="E91" i="17" s="1"/>
  <c r="F91" i="17" s="1"/>
  <c r="G91" i="17" s="1"/>
  <c r="H91" i="17" s="1"/>
  <c r="D92" i="17"/>
  <c r="E92" i="17"/>
  <c r="F92" i="17" s="1"/>
  <c r="G92" i="17" s="1"/>
  <c r="D93" i="17"/>
  <c r="E93" i="17"/>
  <c r="F93" i="17" s="1"/>
  <c r="G93" i="17" s="1"/>
  <c r="H93" i="17" s="1"/>
  <c r="D94" i="17"/>
  <c r="E94" i="17" s="1"/>
  <c r="F94" i="17" s="1"/>
  <c r="G94" i="17" s="1"/>
  <c r="H94" i="17" s="1"/>
  <c r="H92" i="17" l="1"/>
  <c r="D5" i="17" l="1"/>
  <c r="D7" i="17" s="1"/>
  <c r="C7" i="17" s="1"/>
  <c r="E66" i="17" s="1"/>
  <c r="M68" i="17"/>
  <c r="M67" i="17"/>
  <c r="S11" i="17"/>
  <c r="O11" i="17"/>
  <c r="U51" i="17"/>
  <c r="V51" i="17" s="1"/>
  <c r="Q51" i="17"/>
  <c r="R51" i="17" s="1"/>
  <c r="T11" i="17" l="1"/>
  <c r="H89" i="17"/>
  <c r="P52" i="17"/>
  <c r="R52" i="17" s="1"/>
  <c r="G89" i="17"/>
  <c r="P11" i="17"/>
  <c r="T52" i="17"/>
  <c r="V52" i="17" s="1"/>
  <c r="V54" i="17"/>
  <c r="N68" i="17" s="1"/>
  <c r="R54" i="17"/>
  <c r="N67" i="17" s="1"/>
  <c r="K11" i="17"/>
  <c r="G11" i="17"/>
  <c r="C11" i="17"/>
  <c r="M51" i="17"/>
  <c r="N51" i="17" s="1"/>
  <c r="I51" i="17"/>
  <c r="J51" i="17" s="1"/>
  <c r="E51" i="17"/>
  <c r="F51" i="17" s="1"/>
  <c r="M66" i="17"/>
  <c r="M64" i="17"/>
  <c r="M63" i="17"/>
  <c r="M61" i="17"/>
  <c r="N63" i="17"/>
  <c r="N66" i="17"/>
  <c r="N64" i="17"/>
  <c r="M62" i="17"/>
  <c r="T12" i="17" l="1"/>
  <c r="H11" i="17"/>
  <c r="E89" i="17"/>
  <c r="P12" i="17"/>
  <c r="L52" i="17"/>
  <c r="N52" i="17" s="1"/>
  <c r="F89" i="17"/>
  <c r="D52" i="17"/>
  <c r="F52" i="17" s="1"/>
  <c r="D11" i="17"/>
  <c r="D89" i="17"/>
  <c r="H52" i="17"/>
  <c r="J52" i="17" s="1"/>
  <c r="J54" i="17"/>
  <c r="N61" i="17" s="1"/>
  <c r="N54" i="17"/>
  <c r="N62" i="17" s="1"/>
  <c r="F54" i="17"/>
  <c r="N60" i="17" s="1"/>
  <c r="L11" i="17"/>
  <c r="H12" i="17" l="1"/>
  <c r="L12" i="17"/>
  <c r="D12" i="17"/>
</calcChain>
</file>

<file path=xl/sharedStrings.xml><?xml version="1.0" encoding="utf-8"?>
<sst xmlns="http://schemas.openxmlformats.org/spreadsheetml/2006/main" count="174" uniqueCount="142">
  <si>
    <t>Tranches</t>
  </si>
  <si>
    <t>Taux Architecte</t>
  </si>
  <si>
    <t>Taux Acousticien</t>
  </si>
  <si>
    <t>Taux Signalétique</t>
  </si>
  <si>
    <t>Moyenne des facteurs de dégresivité entre tranches (source FABI S 3 et E 2)</t>
  </si>
  <si>
    <t>Idem</t>
  </si>
  <si>
    <t>Taux final</t>
  </si>
  <si>
    <t>Entrer le budget total des travaux calculé au stade le plus récent</t>
  </si>
  <si>
    <t>I.</t>
  </si>
  <si>
    <t>STABILITE</t>
  </si>
  <si>
    <t>TECHNIQUES SPECIALES</t>
  </si>
  <si>
    <t>SCENOGRAPHIE</t>
  </si>
  <si>
    <t>II.</t>
  </si>
  <si>
    <t>ARCHITECTURE</t>
  </si>
  <si>
    <t>ACOUSTIQUE</t>
  </si>
  <si>
    <t>SIGNALETIQUE</t>
  </si>
  <si>
    <t>III. TAUX GLOBAL RESULTANT</t>
  </si>
  <si>
    <t>Stabilité</t>
  </si>
  <si>
    <t>Techniques spéciales</t>
  </si>
  <si>
    <t>Scénographie</t>
  </si>
  <si>
    <t>Architecture</t>
  </si>
  <si>
    <t>Acoustique</t>
  </si>
  <si>
    <t>Signalétique</t>
  </si>
  <si>
    <t>TOTAL</t>
  </si>
  <si>
    <t>Budgets travaux Stabilité INITIAL</t>
  </si>
  <si>
    <t>Budgets travaux Stabilité FINAL</t>
  </si>
  <si>
    <t>Idem TS</t>
  </si>
  <si>
    <t>TAUX (initial et final) sur travaux spécifiques</t>
  </si>
  <si>
    <t>MOBILIER</t>
  </si>
  <si>
    <t>Design mobilier</t>
  </si>
  <si>
    <t>X</t>
  </si>
  <si>
    <t>PAYSAGE</t>
  </si>
  <si>
    <t>Paysage</t>
  </si>
  <si>
    <t>Final</t>
  </si>
  <si>
    <t>Inscrire "1" pour les tranches initiales, finales et intermédiaires</t>
  </si>
  <si>
    <t>et plus</t>
  </si>
  <si>
    <t>x &gt; 100000</t>
  </si>
  <si>
    <t>x &gt; 125000</t>
  </si>
  <si>
    <t>x &gt; 150000</t>
  </si>
  <si>
    <t>x &gt; 175000</t>
  </si>
  <si>
    <t>x &gt; 200000</t>
  </si>
  <si>
    <t>x &gt; 225000</t>
  </si>
  <si>
    <t>x &gt; 250000</t>
  </si>
  <si>
    <t>x &gt; 300000</t>
  </si>
  <si>
    <t>x &gt; 350000</t>
  </si>
  <si>
    <t>x &gt; 400000</t>
  </si>
  <si>
    <t>x &gt; 450000</t>
  </si>
  <si>
    <t>x &gt; 500000</t>
  </si>
  <si>
    <t>x &gt; 600000</t>
  </si>
  <si>
    <t>x &gt; 700000</t>
  </si>
  <si>
    <t>x &gt; 800000</t>
  </si>
  <si>
    <t>x &gt; 900000</t>
  </si>
  <si>
    <t>x &gt; 1000000</t>
  </si>
  <si>
    <t>x &gt; 1250000</t>
  </si>
  <si>
    <t>x &gt; 1500000</t>
  </si>
  <si>
    <t>x &gt; 1750000</t>
  </si>
  <si>
    <t>x &gt; 2000000</t>
  </si>
  <si>
    <t>x &gt; 2250000</t>
  </si>
  <si>
    <t>x &gt; 2500000</t>
  </si>
  <si>
    <t>x &gt; 3000000</t>
  </si>
  <si>
    <t>x &gt; 3500000</t>
  </si>
  <si>
    <t>x &gt; 4000000</t>
  </si>
  <si>
    <t>x &gt; 5000000</t>
  </si>
  <si>
    <t>x &gt; 6000000</t>
  </si>
  <si>
    <t>x &gt; 7000000</t>
  </si>
  <si>
    <t>x &gt; 8000000</t>
  </si>
  <si>
    <t>x &gt; 9000000</t>
  </si>
  <si>
    <t>x &gt; 10000000</t>
  </si>
  <si>
    <t>x &gt; 11000000</t>
  </si>
  <si>
    <t>x &gt; 12000000</t>
  </si>
  <si>
    <t>x &gt; 13000000</t>
  </si>
  <si>
    <t>x &gt; 14000000</t>
  </si>
  <si>
    <t>x &gt; 15000000</t>
  </si>
  <si>
    <t>x &lt; 1.150.000 €</t>
  </si>
  <si>
    <t>x &lt; 600.000 €</t>
  </si>
  <si>
    <r>
      <t xml:space="preserve">x &lt; 300.000 </t>
    </r>
    <r>
      <rPr>
        <b/>
        <sz val="10"/>
        <rFont val="Calibri"/>
        <family val="2"/>
      </rPr>
      <t>€</t>
    </r>
  </si>
  <si>
    <t>x &lt; 2.000.000 €</t>
  </si>
  <si>
    <t>x &lt; 6.000.000 €</t>
  </si>
  <si>
    <t>x &lt; 10.000.000 €</t>
  </si>
  <si>
    <t>x &lt; 15.000.000 €</t>
  </si>
  <si>
    <t>x &lt; 17.000.000 €</t>
  </si>
  <si>
    <t>x &lt; 25.000.000 €</t>
  </si>
  <si>
    <t>x &lt; 35.000.000 €</t>
  </si>
  <si>
    <t>x &lt; 50.000.000 €</t>
  </si>
  <si>
    <t>x &lt; 100.000.000 €</t>
  </si>
  <si>
    <t>augmentation &lt; 120%</t>
  </si>
  <si>
    <t>augmentation &lt; 150%</t>
  </si>
  <si>
    <t>augmentation &lt; 200%</t>
  </si>
  <si>
    <t>augmentation &lt; 300%</t>
  </si>
  <si>
    <t>augmentation &lt; 500%</t>
  </si>
  <si>
    <t>Budget travaux initial indexé</t>
  </si>
  <si>
    <t>Budget travaux initial BRUT</t>
  </si>
  <si>
    <t>Budget travaux final BRUT</t>
  </si>
  <si>
    <t>Budget travaux final sauf effet index</t>
  </si>
  <si>
    <t>P1 =</t>
  </si>
  <si>
    <t>P0 =</t>
  </si>
  <si>
    <t>prix initial</t>
  </si>
  <si>
    <t>S</t>
  </si>
  <si>
    <t>s</t>
  </si>
  <si>
    <t>indice salaire pour la période d'attribution</t>
  </si>
  <si>
    <t>indice salaire pour la période de l'état d'avancement</t>
  </si>
  <si>
    <t>I</t>
  </si>
  <si>
    <t>indice coût matériaux période attribution</t>
  </si>
  <si>
    <t>indice coût matériaux période de l'état d'avancement</t>
  </si>
  <si>
    <t>i</t>
  </si>
  <si>
    <t>Budget global</t>
  </si>
  <si>
    <t>Budget  STAB</t>
  </si>
  <si>
    <t>Budget  SCENO</t>
  </si>
  <si>
    <t>Budget  TS</t>
  </si>
  <si>
    <t>Budget  MOBILIER</t>
  </si>
  <si>
    <t>Budget  PAYSAGE</t>
  </si>
  <si>
    <t>PEB</t>
  </si>
  <si>
    <t>Taux PEB</t>
  </si>
  <si>
    <r>
      <rPr>
        <b/>
        <sz val="11"/>
        <rFont val="Arial"/>
        <family val="2"/>
      </rPr>
      <t>2. Entrer les données nécessaires au calcul des facteurs de dégressivité</t>
    </r>
    <r>
      <rPr>
        <sz val="11"/>
        <rFont val="Arial"/>
        <family val="2"/>
      </rPr>
      <t xml:space="preserve">
I. Pour Stabilité, TS et Scénographie déplacer les croix dans les cases correspondant aux bons seuils et compléter les colonnes des "1" en fonction
II. Pour architecture, acoustique, signalétique, etc. identifier dans le tableau en bas à gauche le facteur de dégressivité correspondant en fonction du budget initial maximum et de l'augmentation maximum et le recopier en haut dans la case orange</t>
    </r>
  </si>
  <si>
    <t>AUGMENTATION DU BUDGET TRAVAUX</t>
  </si>
  <si>
    <t>TABLEAU DE CONVERSION DES TAUX - DEGRESSIVITE</t>
  </si>
  <si>
    <t xml:space="preserve">Entrer le montant des travaux de la préesquisse approuvée par le M.O. </t>
  </si>
  <si>
    <t>Calculer l'indexation du budget initial &gt; voir formule en bas de document</t>
  </si>
  <si>
    <t>Ici apparaît le taux final sur montant total travaux final</t>
  </si>
  <si>
    <t xml:space="preserve">Indiquer taux partiel d'honoraires initial de la préesquisse approuvée </t>
  </si>
  <si>
    <t>IDEM</t>
  </si>
  <si>
    <t>TAUX équivalents sur total travaux</t>
  </si>
  <si>
    <t>Neutralisation effet indexation*</t>
  </si>
  <si>
    <r>
      <t xml:space="preserve">Facteur de dégressivité à appliquer </t>
    </r>
    <r>
      <rPr>
        <b/>
        <sz val="10"/>
        <color indexed="30"/>
        <rFont val="Arial"/>
        <family val="2"/>
      </rPr>
      <t>- A remplir manuellement &gt; voir tableau ci-dessous.</t>
    </r>
  </si>
  <si>
    <r>
      <t xml:space="preserve">Initial </t>
    </r>
    <r>
      <rPr>
        <sz val="9"/>
        <color indexed="48"/>
        <rFont val="Arial"/>
        <family val="2"/>
      </rPr>
      <t>- Entrer les taux initiaux de la préesquisse approuvée</t>
    </r>
  </si>
  <si>
    <t>Initial</t>
  </si>
  <si>
    <t xml:space="preserve"> NB : Le taux initial = celui approuvé lors de l'attribution du marché</t>
  </si>
  <si>
    <t>Calcul facteur de degressivité pour II. (Architecture, Acoustique etc.)</t>
  </si>
  <si>
    <t>Choisir la ligne en fonction du montant des travaux initiaux</t>
  </si>
  <si>
    <r>
      <t>Augmentation budgétaire</t>
    </r>
    <r>
      <rPr>
        <sz val="10"/>
        <color rgb="FF00B0F0"/>
        <rFont val="Arial"/>
        <family val="2"/>
      </rPr>
      <t xml:space="preserve"> - Choisir la colonne selon le %</t>
    </r>
  </si>
  <si>
    <t>Budget initial max / Augmentation max</t>
  </si>
  <si>
    <t>CALCUL DE L'INDEXATION</t>
  </si>
  <si>
    <t>Calculer l'indexation du budget initial en utilisant la formule de révision du CDC de travaux. Si pas encore disponible, le faire sur base d'une formule classique de révision de marché de travaux, par exemple :</t>
  </si>
  <si>
    <t>prix indexé                                                    (FORMULE)</t>
  </si>
  <si>
    <r>
      <t xml:space="preserve">A encoder : Valeurs I et S de référence pour les mois/année concernés &gt; </t>
    </r>
    <r>
      <rPr>
        <sz val="10"/>
        <rFont val="Arial"/>
        <family val="2"/>
      </rPr>
      <t xml:space="preserve">voir ici : https://economie.fgov.be/fr/themes/entreprises/secteurs-specifiques/construction/adaptation-des-prix-lindex </t>
    </r>
  </si>
  <si>
    <t>s/S : prendre les entreprises de plus de 20 travailleur au régime le plus élevé donc A</t>
  </si>
  <si>
    <r>
      <t>1. Entrer les montants et les taux pour l'ensemble des disciplines (I. et II.) :</t>
    </r>
    <r>
      <rPr>
        <sz val="11"/>
        <rFont val="Arial"/>
        <family val="2"/>
      </rPr>
      <t xml:space="preserve"> 
- </t>
    </r>
    <r>
      <rPr>
        <b/>
        <sz val="11"/>
        <color rgb="FF00B050"/>
        <rFont val="Arial"/>
        <family val="2"/>
      </rPr>
      <t xml:space="preserve">EN VERT : </t>
    </r>
    <r>
      <rPr>
        <sz val="11"/>
        <rFont val="Arial"/>
        <family val="2"/>
      </rPr>
      <t xml:space="preserve">Montant estimé des travaux et forfait d'honoraires par discipline tels qu'indiqués dans l'offre approuvée par le MO.
- </t>
    </r>
    <r>
      <rPr>
        <b/>
        <sz val="11"/>
        <color rgb="FFFF0000"/>
        <rFont val="Arial"/>
        <family val="2"/>
      </rPr>
      <t xml:space="preserve">EN ROUGE : </t>
    </r>
    <r>
      <rPr>
        <sz val="11"/>
        <rFont val="Arial"/>
        <family val="2"/>
      </rPr>
      <t>Montant estimé des travaux et forfait d'honorairesglobal et par discipline au stade concerné
&gt; Lorsqu'une discipline n'est pas reprise entrer "0" dans la ligne taux initial et annuler l'effet d'éventuelles erreurs produites en remplaçant le taux initial sur travaux spécifiques, notamment dans le tableau "taux global résultant" (sur cette discipline) par "0"</t>
    </r>
  </si>
  <si>
    <t>4. Le tableau III indique automatiquement le taux résultant de la dégressivité</t>
  </si>
  <si>
    <r>
      <t xml:space="preserve">3. Encoder </t>
    </r>
    <r>
      <rPr>
        <sz val="11"/>
        <rFont val="Arial"/>
        <family val="2"/>
      </rPr>
      <t>(</t>
    </r>
    <r>
      <rPr>
        <b/>
        <sz val="11"/>
        <color rgb="FF00B050"/>
        <rFont val="Arial"/>
        <family val="2"/>
      </rPr>
      <t>en VERT</t>
    </r>
    <r>
      <rPr>
        <sz val="11"/>
        <rFont val="Arial"/>
        <family val="2"/>
      </rPr>
      <t xml:space="preserve"> en bas de document)</t>
    </r>
    <r>
      <rPr>
        <b/>
        <sz val="11"/>
        <rFont val="Arial"/>
        <family val="2"/>
      </rPr>
      <t xml:space="preserve"> les indices nécessaires à la neutralisation de l'indexation</t>
    </r>
  </si>
  <si>
    <r>
      <t xml:space="preserve">P0 = P1 </t>
    </r>
    <r>
      <rPr>
        <sz val="10"/>
        <rFont val="Calibri"/>
        <family val="2"/>
      </rPr>
      <t>÷</t>
    </r>
    <r>
      <rPr>
        <sz val="10"/>
        <rFont val="Arial"/>
        <family val="2"/>
      </rPr>
      <t xml:space="preserve"> ((0,45 x s/S) + (0,35 x i/I)+0,20)</t>
    </r>
  </si>
  <si>
    <r>
      <t xml:space="preserve">MODULE de Calcul de la dégressivité des honoraires
</t>
    </r>
    <r>
      <rPr>
        <sz val="11"/>
        <rFont val="Arial"/>
        <family val="2"/>
      </rPr>
      <t>Ce document permet de calculer la dégressivité d'honoraires en cas d'augmentation du budget des travaux de plus de 110 % en cours d'exécution du marché de services (conformément au point 23.2 du CDC).
Des chiffres (montant de travaux et taux d'honoraires) fictifs sont pré-encodés pour faciliter la compréhension de l'outil par la démonstration d'un exemple concret.
Ils devront être remplacés par les véritables chiffres du marché.</t>
    </r>
    <r>
      <rPr>
        <b/>
        <sz val="11"/>
        <rFont val="Arial"/>
        <family val="2"/>
      </rPr>
      <t xml:space="preserve">
</t>
    </r>
  </si>
  <si>
    <t>augmentation &lt; 110%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</si>
</sst>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quot; €&quot;_-;\-* #,##0.00&quot; €&quot;_-;_-* \-??&quot; €&quot;_-;_-@_-"/>
    <numFmt numFmtId="165" formatCode="#,##0.00&quot; €&quot;"/>
    <numFmt numFmtId="166" formatCode="0.0%"/>
    <numFmt numFmtId="167" formatCode="#,##0.00\ &quot;€&quot;"/>
    <numFmt numFmtId="168" formatCode="&quot;€&quot;\ #,##0.00"/>
    <numFmt numFmtId="169" formatCode="&quot;€&quot;\ #,##0"/>
    <numFmt numFmtId="170" formatCode="#,##0\ &quot;€&quot;"/>
    <numFmt numFmtId="171" formatCode="0.00000"/>
  </numFmts>
  <fonts count="39" x14ac:knownFonts="1">
    <font>
      <sz val="10"/>
      <name val="Arial"/>
      <family val="2"/>
    </font>
    <font>
      <b/>
      <sz val="10"/>
      <name val="Arial"/>
      <family val="2"/>
    </font>
    <font>
      <sz val="8"/>
      <name val="Arial"/>
      <family val="2"/>
    </font>
    <font>
      <b/>
      <sz val="12"/>
      <name val="Arial"/>
      <family val="2"/>
    </font>
    <font>
      <sz val="16"/>
      <name val="Arial"/>
      <family val="2"/>
    </font>
    <font>
      <sz val="12"/>
      <name val="Arial"/>
      <family val="2"/>
    </font>
    <font>
      <sz val="10"/>
      <color indexed="10"/>
      <name val="Arial"/>
      <family val="2"/>
    </font>
    <font>
      <sz val="10"/>
      <color indexed="48"/>
      <name val="Arial"/>
      <family val="2"/>
    </font>
    <font>
      <sz val="10"/>
      <name val="Arial"/>
      <family val="2"/>
    </font>
    <font>
      <sz val="11"/>
      <name val="Arial"/>
      <family val="2"/>
    </font>
    <font>
      <b/>
      <sz val="11"/>
      <name val="Arial"/>
      <family val="2"/>
    </font>
    <font>
      <sz val="14"/>
      <name val="Arial"/>
      <family val="2"/>
    </font>
    <font>
      <sz val="11"/>
      <color indexed="10"/>
      <name val="Arial"/>
      <family val="2"/>
    </font>
    <font>
      <b/>
      <sz val="18"/>
      <name val="Arial"/>
      <family val="2"/>
    </font>
    <font>
      <sz val="12"/>
      <color indexed="48"/>
      <name val="Arial"/>
      <family val="2"/>
    </font>
    <font>
      <b/>
      <sz val="10"/>
      <color indexed="10"/>
      <name val="Arial"/>
      <family val="2"/>
    </font>
    <font>
      <sz val="9"/>
      <color indexed="48"/>
      <name val="Arial"/>
      <family val="2"/>
    </font>
    <font>
      <b/>
      <sz val="10"/>
      <name val="Calibri"/>
      <family val="2"/>
    </font>
    <font>
      <b/>
      <sz val="10"/>
      <color indexed="30"/>
      <name val="Arial"/>
      <family val="2"/>
    </font>
    <font>
      <b/>
      <sz val="11"/>
      <color rgb="FF00B050"/>
      <name val="Arial"/>
      <family val="2"/>
    </font>
    <font>
      <b/>
      <sz val="10"/>
      <color rgb="FF00B050"/>
      <name val="Arial"/>
      <family val="2"/>
    </font>
    <font>
      <sz val="10"/>
      <color rgb="FF00B050"/>
      <name val="Arial"/>
      <family val="2"/>
    </font>
    <font>
      <sz val="10"/>
      <color rgb="FFFF0000"/>
      <name val="Arial"/>
      <family val="2"/>
    </font>
    <font>
      <b/>
      <sz val="16"/>
      <color rgb="FFFF0000"/>
      <name val="Arial"/>
      <family val="2"/>
    </font>
    <font>
      <b/>
      <sz val="10"/>
      <color rgb="FFFF0000"/>
      <name val="Arial"/>
      <family val="2"/>
    </font>
    <font>
      <sz val="11"/>
      <color rgb="FF00B050"/>
      <name val="Arial"/>
      <family val="2"/>
    </font>
    <font>
      <b/>
      <sz val="11"/>
      <color rgb="FFFF0000"/>
      <name val="Arial"/>
      <family val="2"/>
    </font>
    <font>
      <b/>
      <sz val="11"/>
      <color theme="9"/>
      <name val="Arial"/>
      <family val="2"/>
    </font>
    <font>
      <b/>
      <sz val="14"/>
      <name val="Arial"/>
      <family val="2"/>
    </font>
    <font>
      <i/>
      <sz val="11"/>
      <name val="Arial"/>
      <family val="2"/>
    </font>
    <font>
      <i/>
      <sz val="10"/>
      <name val="Arial"/>
      <family val="2"/>
    </font>
    <font>
      <b/>
      <sz val="14"/>
      <color rgb="FF00B050"/>
      <name val="Arial"/>
      <family val="2"/>
    </font>
    <font>
      <b/>
      <sz val="16"/>
      <name val="Arial"/>
      <family val="2"/>
    </font>
    <font>
      <b/>
      <sz val="11"/>
      <color indexed="48"/>
      <name val="Arial"/>
      <family val="2"/>
    </font>
    <font>
      <sz val="11"/>
      <color indexed="48"/>
      <name val="Arial"/>
      <family val="2"/>
    </font>
    <font>
      <sz val="9"/>
      <name val="Arial"/>
      <family val="2"/>
    </font>
    <font>
      <sz val="10"/>
      <color rgb="FF00B0F0"/>
      <name val="Arial"/>
      <family val="2"/>
    </font>
    <font>
      <b/>
      <sz val="10"/>
      <color rgb="FF00B0F0"/>
      <name val="Arial"/>
      <family val="2"/>
    </font>
    <font>
      <sz val="10"/>
      <name val="Calibri"/>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rgb="FFFFC000"/>
        <bgColor indexed="64"/>
      </patternFill>
    </fill>
    <fill>
      <patternFill patternType="gray125">
        <fgColor rgb="FF00B050"/>
      </patternFill>
    </fill>
    <fill>
      <patternFill patternType="gray125">
        <fgColor rgb="FF00B050"/>
        <bgColor theme="0" tint="-0.14999847407452621"/>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s>
  <cellStyleXfs count="2">
    <xf numFmtId="0" fontId="0" fillId="0" borderId="0"/>
    <xf numFmtId="164" fontId="8" fillId="0" borderId="0" applyFill="0" applyBorder="0" applyAlignment="0" applyProtection="0"/>
  </cellStyleXfs>
  <cellXfs count="227">
    <xf numFmtId="0" fontId="0" fillId="0" borderId="0" xfId="0"/>
    <xf numFmtId="0" fontId="0" fillId="0" borderId="0" xfId="0" applyFont="1"/>
    <xf numFmtId="0" fontId="7" fillId="0" borderId="0" xfId="0" applyFont="1"/>
    <xf numFmtId="0" fontId="10" fillId="0" borderId="0" xfId="0" applyFont="1"/>
    <xf numFmtId="0" fontId="10" fillId="0" borderId="0" xfId="0" applyFont="1" applyAlignment="1">
      <alignment wrapText="1"/>
    </xf>
    <xf numFmtId="0" fontId="11" fillId="0" borderId="0" xfId="0" applyFont="1"/>
    <xf numFmtId="10" fontId="0" fillId="0" borderId="1" xfId="0" applyNumberFormat="1" applyFont="1" applyBorder="1"/>
    <xf numFmtId="10" fontId="7" fillId="0" borderId="1" xfId="0" applyNumberFormat="1" applyFont="1" applyBorder="1"/>
    <xf numFmtId="0" fontId="6" fillId="0" borderId="1" xfId="0" applyFont="1" applyBorder="1"/>
    <xf numFmtId="0" fontId="0" fillId="0" borderId="2" xfId="0" applyFont="1" applyBorder="1"/>
    <xf numFmtId="167" fontId="6" fillId="0" borderId="3" xfId="0" applyNumberFormat="1" applyFont="1" applyBorder="1"/>
    <xf numFmtId="0" fontId="0" fillId="0" borderId="0" xfId="0" applyBorder="1" applyAlignment="1">
      <alignment wrapText="1"/>
    </xf>
    <xf numFmtId="10" fontId="9" fillId="0" borderId="0" xfId="0" applyNumberFormat="1" applyFont="1" applyBorder="1"/>
    <xf numFmtId="0" fontId="3" fillId="0" borderId="0" xfId="0" applyFont="1"/>
    <xf numFmtId="167" fontId="6" fillId="0" borderId="4" xfId="0" applyNumberFormat="1" applyFont="1" applyBorder="1"/>
    <xf numFmtId="0" fontId="6" fillId="0" borderId="2" xfId="0" applyFont="1" applyBorder="1"/>
    <xf numFmtId="0" fontId="0" fillId="0" borderId="0" xfId="0" applyFont="1" applyFill="1"/>
    <xf numFmtId="0" fontId="0" fillId="0" borderId="0" xfId="0" applyFont="1" applyBorder="1"/>
    <xf numFmtId="0" fontId="0" fillId="0" borderId="0" xfId="0" applyFill="1" applyBorder="1" applyAlignment="1">
      <alignment wrapText="1"/>
    </xf>
    <xf numFmtId="10" fontId="7" fillId="0" borderId="0" xfId="0" applyNumberFormat="1" applyFont="1" applyFill="1" applyBorder="1" applyAlignment="1">
      <alignment wrapText="1"/>
    </xf>
    <xf numFmtId="0" fontId="10" fillId="0" borderId="0" xfId="0" applyFont="1" applyAlignment="1">
      <alignment vertical="top" wrapText="1"/>
    </xf>
    <xf numFmtId="0" fontId="1" fillId="0" borderId="2" xfId="0" applyFont="1" applyBorder="1" applyAlignment="1">
      <alignment horizontal="center"/>
    </xf>
    <xf numFmtId="10" fontId="1" fillId="0" borderId="1" xfId="0" applyNumberFormat="1" applyFont="1" applyBorder="1" applyAlignment="1">
      <alignment horizontal="center"/>
    </xf>
    <xf numFmtId="167" fontId="20" fillId="0" borderId="3" xfId="0" applyNumberFormat="1" applyFont="1" applyBorder="1" applyAlignment="1">
      <alignment horizontal="center"/>
    </xf>
    <xf numFmtId="10" fontId="20" fillId="0" borderId="1" xfId="0" applyNumberFormat="1" applyFont="1" applyBorder="1" applyAlignment="1">
      <alignment horizontal="center"/>
    </xf>
    <xf numFmtId="0" fontId="1" fillId="0" borderId="0" xfId="0" applyFont="1" applyBorder="1" applyAlignment="1">
      <alignment horizontal="center"/>
    </xf>
    <xf numFmtId="0" fontId="21" fillId="0" borderId="1" xfId="0" applyFont="1" applyBorder="1"/>
    <xf numFmtId="10" fontId="0" fillId="0" borderId="6" xfId="0" applyNumberFormat="1" applyFont="1" applyBorder="1"/>
    <xf numFmtId="0" fontId="10" fillId="0" borderId="0" xfId="0" applyFont="1" applyAlignment="1">
      <alignment horizontal="right"/>
    </xf>
    <xf numFmtId="168" fontId="9" fillId="0" borderId="0" xfId="0" applyNumberFormat="1" applyFont="1"/>
    <xf numFmtId="168" fontId="0" fillId="0" borderId="0" xfId="0" applyNumberFormat="1" applyFont="1"/>
    <xf numFmtId="166" fontId="0" fillId="0" borderId="1" xfId="0" applyNumberFormat="1" applyFont="1" applyBorder="1" applyAlignment="1">
      <alignment horizontal="center"/>
    </xf>
    <xf numFmtId="166" fontId="0" fillId="0" borderId="7" xfId="0" applyNumberFormat="1" applyFont="1" applyBorder="1" applyAlignment="1">
      <alignment horizontal="center"/>
    </xf>
    <xf numFmtId="166" fontId="0" fillId="0" borderId="8" xfId="0" applyNumberFormat="1" applyFont="1" applyBorder="1" applyAlignment="1">
      <alignment horizontal="center"/>
    </xf>
    <xf numFmtId="166" fontId="0" fillId="0" borderId="9" xfId="0" applyNumberFormat="1" applyFont="1" applyBorder="1" applyAlignment="1">
      <alignment horizontal="center"/>
    </xf>
    <xf numFmtId="166" fontId="0" fillId="0" borderId="3" xfId="0" applyNumberFormat="1" applyFont="1" applyBorder="1" applyAlignment="1">
      <alignment horizontal="center"/>
    </xf>
    <xf numFmtId="166" fontId="0" fillId="0" borderId="10" xfId="0" applyNumberFormat="1" applyFont="1" applyBorder="1" applyAlignment="1">
      <alignment horizontal="center"/>
    </xf>
    <xf numFmtId="0" fontId="21" fillId="0" borderId="2" xfId="0" applyFont="1" applyBorder="1"/>
    <xf numFmtId="0" fontId="0" fillId="0" borderId="0" xfId="0" applyFont="1" applyAlignment="1">
      <alignment vertical="center"/>
    </xf>
    <xf numFmtId="0" fontId="14" fillId="0" borderId="0" xfId="0" applyFont="1" applyAlignment="1">
      <alignment wrapText="1"/>
    </xf>
    <xf numFmtId="0" fontId="11" fillId="0" borderId="0" xfId="0" applyFont="1" applyAlignment="1"/>
    <xf numFmtId="0" fontId="9" fillId="0" borderId="0" xfId="0" applyFont="1" applyAlignment="1">
      <alignment vertical="top" wrapText="1"/>
    </xf>
    <xf numFmtId="0" fontId="1" fillId="0" borderId="0" xfId="0" applyFont="1" applyAlignment="1"/>
    <xf numFmtId="0" fontId="28" fillId="0" borderId="0" xfId="0" applyFont="1" applyAlignment="1"/>
    <xf numFmtId="0" fontId="28" fillId="0" borderId="0" xfId="0" applyFont="1"/>
    <xf numFmtId="0" fontId="0" fillId="0" borderId="1" xfId="0" applyFont="1" applyBorder="1"/>
    <xf numFmtId="0" fontId="10" fillId="0" borderId="13" xfId="0" applyFont="1" applyBorder="1"/>
    <xf numFmtId="0" fontId="0" fillId="0" borderId="14" xfId="0" applyFont="1" applyBorder="1"/>
    <xf numFmtId="167" fontId="19" fillId="0" borderId="15" xfId="0" applyNumberFormat="1" applyFont="1" applyBorder="1"/>
    <xf numFmtId="0" fontId="10" fillId="0" borderId="16" xfId="0" applyFont="1" applyBorder="1"/>
    <xf numFmtId="167" fontId="27" fillId="0" borderId="7" xfId="0" applyNumberFormat="1" applyFont="1" applyBorder="1"/>
    <xf numFmtId="167" fontId="26" fillId="0" borderId="7" xfId="0" applyNumberFormat="1" applyFont="1" applyBorder="1"/>
    <xf numFmtId="0" fontId="10" fillId="0" borderId="17" xfId="0" applyFont="1" applyBorder="1"/>
    <xf numFmtId="10" fontId="3" fillId="0" borderId="8" xfId="0" applyNumberFormat="1" applyFont="1" applyBorder="1"/>
    <xf numFmtId="167" fontId="10" fillId="0" borderId="9" xfId="0" applyNumberFormat="1" applyFont="1" applyBorder="1"/>
    <xf numFmtId="0" fontId="0" fillId="0" borderId="21" xfId="0" applyBorder="1"/>
    <xf numFmtId="0" fontId="0" fillId="0" borderId="11" xfId="0" applyFont="1" applyBorder="1"/>
    <xf numFmtId="0" fontId="0" fillId="0" borderId="7" xfId="0" applyFont="1" applyBorder="1"/>
    <xf numFmtId="0" fontId="0" fillId="0" borderId="21" xfId="0" applyFont="1" applyBorder="1"/>
    <xf numFmtId="0" fontId="0" fillId="0" borderId="22" xfId="0" applyFont="1" applyBorder="1"/>
    <xf numFmtId="0" fontId="13" fillId="2" borderId="26" xfId="0" applyFont="1" applyFill="1" applyBorder="1" applyAlignment="1">
      <alignment vertical="center"/>
    </xf>
    <xf numFmtId="165" fontId="0" fillId="0" borderId="29" xfId="0" applyNumberFormat="1" applyBorder="1"/>
    <xf numFmtId="165" fontId="0" fillId="0" borderId="30" xfId="0" applyNumberFormat="1" applyBorder="1"/>
    <xf numFmtId="167" fontId="24" fillId="0" borderId="31" xfId="0" applyNumberFormat="1" applyFont="1" applyBorder="1" applyAlignment="1">
      <alignment horizontal="center"/>
    </xf>
    <xf numFmtId="167" fontId="15" fillId="0" borderId="16" xfId="0" applyNumberFormat="1" applyFont="1" applyBorder="1" applyAlignment="1">
      <alignment horizontal="center"/>
    </xf>
    <xf numFmtId="167" fontId="20" fillId="0" borderId="16" xfId="0" applyNumberFormat="1" applyFont="1" applyBorder="1" applyAlignment="1">
      <alignment horizontal="center"/>
    </xf>
    <xf numFmtId="0" fontId="20" fillId="0" borderId="21" xfId="0" applyFont="1" applyBorder="1" applyAlignment="1">
      <alignment horizontal="center"/>
    </xf>
    <xf numFmtId="167" fontId="6" fillId="0" borderId="31" xfId="0" applyNumberFormat="1" applyFont="1" applyBorder="1"/>
    <xf numFmtId="167" fontId="6" fillId="0" borderId="16" xfId="0" applyNumberFormat="1" applyFont="1" applyBorder="1"/>
    <xf numFmtId="165" fontId="0" fillId="0" borderId="32" xfId="0" applyNumberFormat="1" applyBorder="1"/>
    <xf numFmtId="167" fontId="15" fillId="0" borderId="33" xfId="0" applyNumberFormat="1" applyFont="1" applyBorder="1" applyAlignment="1">
      <alignment horizontal="center"/>
    </xf>
    <xf numFmtId="10" fontId="1" fillId="0" borderId="6" xfId="0" applyNumberFormat="1" applyFont="1" applyBorder="1" applyAlignment="1">
      <alignment horizontal="center"/>
    </xf>
    <xf numFmtId="0" fontId="6" fillId="0" borderId="6" xfId="0" applyFont="1" applyBorder="1"/>
    <xf numFmtId="0" fontId="0" fillId="0" borderId="34" xfId="0" applyFont="1" applyBorder="1"/>
    <xf numFmtId="167" fontId="6" fillId="0" borderId="33" xfId="0" applyNumberFormat="1" applyFont="1" applyBorder="1"/>
    <xf numFmtId="167" fontId="6" fillId="0" borderId="35" xfId="0" applyNumberFormat="1" applyFont="1" applyBorder="1"/>
    <xf numFmtId="0" fontId="1" fillId="0" borderId="26" xfId="0" applyFont="1" applyBorder="1"/>
    <xf numFmtId="0" fontId="1" fillId="0" borderId="36" xfId="0" applyFont="1" applyBorder="1" applyAlignment="1">
      <alignment horizontal="right" wrapText="1"/>
    </xf>
    <xf numFmtId="0" fontId="3" fillId="0" borderId="36" xfId="0" applyFont="1" applyBorder="1"/>
    <xf numFmtId="10" fontId="10" fillId="0" borderId="37" xfId="0" applyNumberFormat="1" applyFont="1" applyBorder="1"/>
    <xf numFmtId="10" fontId="10" fillId="0" borderId="38" xfId="0" applyNumberFormat="1" applyFont="1" applyBorder="1"/>
    <xf numFmtId="10" fontId="10" fillId="0" borderId="39" xfId="0" applyNumberFormat="1" applyFont="1" applyBorder="1"/>
    <xf numFmtId="0" fontId="7"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10" fontId="7" fillId="0" borderId="0" xfId="0" applyNumberFormat="1" applyFont="1" applyFill="1" applyBorder="1" applyAlignment="1">
      <alignment horizontal="left" vertical="top" wrapText="1"/>
    </xf>
    <xf numFmtId="0" fontId="0" fillId="0" borderId="0" xfId="0" applyFont="1" applyFill="1" applyBorder="1" applyAlignment="1">
      <alignment horizontal="left" vertical="top"/>
    </xf>
    <xf numFmtId="0" fontId="30" fillId="0" borderId="21" xfId="0" applyFont="1" applyBorder="1" applyAlignment="1">
      <alignment wrapText="1"/>
    </xf>
    <xf numFmtId="10" fontId="29" fillId="0" borderId="21" xfId="0" applyNumberFormat="1" applyFont="1" applyBorder="1" applyAlignment="1">
      <alignment horizontal="left" vertical="center"/>
    </xf>
    <xf numFmtId="10" fontId="23" fillId="3" borderId="26" xfId="0" applyNumberFormat="1" applyFont="1" applyFill="1" applyBorder="1" applyAlignment="1">
      <alignment horizontal="center" vertical="center"/>
    </xf>
    <xf numFmtId="10" fontId="25" fillId="3" borderId="27" xfId="0" applyNumberFormat="1" applyFont="1" applyFill="1" applyBorder="1" applyAlignment="1">
      <alignment horizontal="center" vertical="center"/>
    </xf>
    <xf numFmtId="167" fontId="12" fillId="3" borderId="27" xfId="0" applyNumberFormat="1" applyFont="1" applyFill="1" applyBorder="1" applyAlignment="1">
      <alignment horizontal="center" vertical="center"/>
    </xf>
    <xf numFmtId="10" fontId="10" fillId="3" borderId="28" xfId="0" applyNumberFormat="1" applyFont="1" applyFill="1" applyBorder="1" applyAlignment="1">
      <alignment horizontal="center" vertical="center"/>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3" fillId="0" borderId="26" xfId="0" applyFont="1" applyBorder="1"/>
    <xf numFmtId="10" fontId="10" fillId="0" borderId="27" xfId="0" applyNumberFormat="1" applyFont="1" applyFill="1" applyBorder="1" applyAlignment="1">
      <alignment horizontal="center" vertical="center"/>
    </xf>
    <xf numFmtId="10" fontId="3" fillId="0" borderId="27" xfId="0" applyNumberFormat="1" applyFont="1" applyBorder="1" applyAlignment="1">
      <alignment horizontal="center" vertical="center"/>
    </xf>
    <xf numFmtId="10" fontId="3" fillId="2" borderId="28" xfId="0" applyNumberFormat="1" applyFont="1" applyFill="1" applyBorder="1" applyAlignment="1">
      <alignment horizontal="center" vertical="center"/>
    </xf>
    <xf numFmtId="10" fontId="3" fillId="0" borderId="26" xfId="0" applyNumberFormat="1"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3" borderId="26" xfId="0" applyFont="1" applyFill="1" applyBorder="1" applyAlignment="1">
      <alignment vertical="center" wrapText="1"/>
    </xf>
    <xf numFmtId="167" fontId="21" fillId="0" borderId="13" xfId="0" applyNumberFormat="1" applyFont="1" applyBorder="1"/>
    <xf numFmtId="167" fontId="22" fillId="0" borderId="14" xfId="0" applyNumberFormat="1" applyFont="1" applyBorder="1"/>
    <xf numFmtId="167" fontId="21" fillId="0" borderId="17" xfId="0" applyNumberFormat="1" applyFont="1" applyBorder="1"/>
    <xf numFmtId="167" fontId="1" fillId="0" borderId="8" xfId="0" applyNumberFormat="1" applyFont="1" applyBorder="1"/>
    <xf numFmtId="0" fontId="0" fillId="0" borderId="16" xfId="0" applyFont="1" applyBorder="1"/>
    <xf numFmtId="0" fontId="4" fillId="0" borderId="30" xfId="0" applyFont="1" applyBorder="1" applyAlignment="1">
      <alignment vertical="center"/>
    </xf>
    <xf numFmtId="0" fontId="3" fillId="0" borderId="16" xfId="0" applyFont="1" applyFill="1" applyBorder="1" applyAlignment="1">
      <alignment horizontal="center" vertical="center" wrapText="1"/>
    </xf>
    <xf numFmtId="0" fontId="0" fillId="0" borderId="7" xfId="0" applyFont="1" applyBorder="1" applyAlignment="1">
      <alignment vertical="center"/>
    </xf>
    <xf numFmtId="0" fontId="10" fillId="0" borderId="30" xfId="0" applyFont="1" applyBorder="1" applyAlignment="1">
      <alignment vertical="center" wrapText="1"/>
    </xf>
    <xf numFmtId="10" fontId="19" fillId="0" borderId="16" xfId="0" applyNumberFormat="1" applyFont="1" applyBorder="1" applyAlignment="1">
      <alignment vertical="center"/>
    </xf>
    <xf numFmtId="0" fontId="10" fillId="0" borderId="44"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4" fontId="10" fillId="0" borderId="26" xfId="0" applyNumberFormat="1" applyFont="1" applyBorder="1" applyAlignment="1">
      <alignment vertical="center"/>
    </xf>
    <xf numFmtId="0" fontId="33" fillId="0" borderId="38" xfId="0" applyFont="1" applyBorder="1" applyAlignment="1">
      <alignment horizontal="center" vertical="center" wrapText="1"/>
    </xf>
    <xf numFmtId="0" fontId="33" fillId="0" borderId="39" xfId="0" applyFont="1" applyBorder="1" applyAlignment="1">
      <alignment horizontal="center" vertical="center" wrapText="1"/>
    </xf>
    <xf numFmtId="0" fontId="34"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9" xfId="0" applyFont="1" applyBorder="1" applyAlignment="1">
      <alignment horizontal="center" vertical="center" wrapText="1"/>
    </xf>
    <xf numFmtId="0" fontId="7" fillId="0" borderId="36" xfId="0" applyFont="1" applyBorder="1" applyAlignment="1">
      <alignment horizontal="center" vertical="center" wrapText="1"/>
    </xf>
    <xf numFmtId="10" fontId="10" fillId="4" borderId="17" xfId="0" applyNumberFormat="1" applyFont="1" applyFill="1" applyBorder="1" applyAlignment="1">
      <alignment vertical="center"/>
    </xf>
    <xf numFmtId="10" fontId="3" fillId="4" borderId="17" xfId="0" applyNumberFormat="1" applyFont="1" applyFill="1" applyBorder="1" applyAlignment="1">
      <alignment vertical="center"/>
    </xf>
    <xf numFmtId="10" fontId="0" fillId="0" borderId="1" xfId="0" applyNumberFormat="1" applyFont="1" applyBorder="1" applyAlignment="1">
      <alignment vertical="center"/>
    </xf>
    <xf numFmtId="10" fontId="0" fillId="0" borderId="6" xfId="0" applyNumberFormat="1" applyFont="1" applyBorder="1" applyAlignment="1">
      <alignment vertical="center"/>
    </xf>
    <xf numFmtId="10" fontId="0" fillId="0" borderId="0" xfId="0" applyNumberFormat="1" applyFont="1" applyBorder="1"/>
    <xf numFmtId="166" fontId="0" fillId="6" borderId="1" xfId="0" applyNumberFormat="1" applyFont="1" applyFill="1" applyBorder="1" applyAlignment="1">
      <alignment horizontal="center"/>
    </xf>
    <xf numFmtId="166" fontId="1" fillId="6" borderId="1" xfId="0" applyNumberFormat="1" applyFont="1" applyFill="1" applyBorder="1" applyAlignment="1">
      <alignment horizontal="center"/>
    </xf>
    <xf numFmtId="0" fontId="0" fillId="0" borderId="27" xfId="0" applyFont="1" applyBorder="1"/>
    <xf numFmtId="10" fontId="0" fillId="0" borderId="27" xfId="0" applyNumberFormat="1" applyFont="1" applyBorder="1"/>
    <xf numFmtId="0" fontId="0" fillId="0" borderId="28" xfId="0" applyFont="1" applyBorder="1"/>
    <xf numFmtId="0" fontId="36" fillId="0" borderId="27" xfId="0" applyFont="1" applyBorder="1"/>
    <xf numFmtId="168" fontId="1" fillId="0" borderId="48" xfId="0" applyNumberFormat="1" applyFont="1" applyBorder="1"/>
    <xf numFmtId="166" fontId="0" fillId="0" borderId="45" xfId="0" applyNumberFormat="1" applyFont="1" applyBorder="1" applyAlignment="1">
      <alignment horizontal="center"/>
    </xf>
    <xf numFmtId="166" fontId="0" fillId="0" borderId="14" xfId="0" applyNumberFormat="1" applyFont="1" applyBorder="1" applyAlignment="1">
      <alignment horizontal="center"/>
    </xf>
    <xf numFmtId="166" fontId="0" fillId="6" borderId="14" xfId="0" applyNumberFormat="1" applyFont="1" applyFill="1" applyBorder="1" applyAlignment="1">
      <alignment horizontal="center"/>
    </xf>
    <xf numFmtId="166" fontId="0" fillId="0" borderId="15" xfId="0" applyNumberFormat="1" applyFont="1" applyBorder="1" applyAlignment="1">
      <alignment horizontal="center"/>
    </xf>
    <xf numFmtId="168" fontId="1" fillId="0" borderId="23" xfId="0" applyNumberFormat="1" applyFont="1" applyBorder="1"/>
    <xf numFmtId="168" fontId="1" fillId="6" borderId="23" xfId="0" applyNumberFormat="1" applyFont="1" applyFill="1" applyBorder="1"/>
    <xf numFmtId="168" fontId="1" fillId="0" borderId="49" xfId="0" applyNumberFormat="1" applyFont="1" applyBorder="1" applyAlignment="1">
      <alignment horizontal="right"/>
    </xf>
    <xf numFmtId="169" fontId="37" fillId="6" borderId="26" xfId="0" applyNumberFormat="1" applyFont="1" applyFill="1" applyBorder="1"/>
    <xf numFmtId="0" fontId="10" fillId="0" borderId="21" xfId="0" applyFont="1" applyBorder="1"/>
    <xf numFmtId="0" fontId="0" fillId="0" borderId="0" xfId="0" applyFont="1" applyFill="1" applyBorder="1"/>
    <xf numFmtId="0" fontId="0" fillId="0" borderId="22" xfId="0" applyFont="1" applyFill="1" applyBorder="1"/>
    <xf numFmtId="0" fontId="0" fillId="0" borderId="12" xfId="0" applyFont="1" applyBorder="1"/>
    <xf numFmtId="0" fontId="0" fillId="0" borderId="25" xfId="0" applyFont="1" applyBorder="1"/>
    <xf numFmtId="0" fontId="10" fillId="0" borderId="26" xfId="0" applyFont="1" applyBorder="1" applyAlignment="1">
      <alignment horizontal="left"/>
    </xf>
    <xf numFmtId="0" fontId="10" fillId="0" borderId="27" xfId="0" applyFont="1" applyBorder="1" applyAlignment="1">
      <alignment horizontal="left"/>
    </xf>
    <xf numFmtId="0" fontId="10" fillId="0" borderId="28" xfId="0" applyFont="1" applyBorder="1" applyAlignment="1">
      <alignment horizontal="left"/>
    </xf>
    <xf numFmtId="10" fontId="1" fillId="0" borderId="27" xfId="0" applyNumberFormat="1" applyFont="1" applyBorder="1" applyAlignment="1">
      <alignment vertical="center"/>
    </xf>
    <xf numFmtId="0" fontId="1" fillId="8" borderId="5" xfId="0" applyFont="1" applyFill="1" applyBorder="1" applyAlignment="1">
      <alignment vertical="center" wrapText="1"/>
    </xf>
    <xf numFmtId="9" fontId="1" fillId="8" borderId="5" xfId="0" applyNumberFormat="1" applyFont="1" applyFill="1" applyBorder="1" applyAlignment="1">
      <alignment horizontal="center" vertical="center"/>
    </xf>
    <xf numFmtId="9" fontId="1" fillId="7" borderId="5" xfId="0" applyNumberFormat="1" applyFont="1" applyFill="1" applyBorder="1" applyAlignment="1">
      <alignment horizontal="center" vertical="center"/>
    </xf>
    <xf numFmtId="0" fontId="0" fillId="0" borderId="5" xfId="0" applyFont="1" applyBorder="1" applyAlignment="1">
      <alignment wrapText="1"/>
    </xf>
    <xf numFmtId="0" fontId="10" fillId="0" borderId="0" xfId="0" applyFont="1" applyBorder="1"/>
    <xf numFmtId="10" fontId="3" fillId="0" borderId="0" xfId="0" applyNumberFormat="1" applyFont="1" applyBorder="1"/>
    <xf numFmtId="167" fontId="10" fillId="0" borderId="0" xfId="0" applyNumberFormat="1" applyFont="1" applyBorder="1"/>
    <xf numFmtId="0" fontId="0" fillId="0" borderId="0" xfId="0" applyFont="1" applyBorder="1" applyAlignment="1">
      <alignment vertical="center"/>
    </xf>
    <xf numFmtId="0" fontId="0" fillId="0" borderId="21" xfId="0" applyFont="1" applyBorder="1" applyAlignment="1">
      <alignment horizontal="right"/>
    </xf>
    <xf numFmtId="170" fontId="0" fillId="0" borderId="1" xfId="0" applyNumberFormat="1" applyFont="1" applyBorder="1"/>
    <xf numFmtId="167" fontId="0" fillId="0" borderId="1" xfId="0" applyNumberFormat="1" applyFont="1" applyBorder="1"/>
    <xf numFmtId="168" fontId="0" fillId="0" borderId="1" xfId="0" applyNumberFormat="1" applyFont="1" applyBorder="1"/>
    <xf numFmtId="171" fontId="21" fillId="0" borderId="1" xfId="0" applyNumberFormat="1" applyFont="1" applyBorder="1"/>
    <xf numFmtId="171" fontId="0" fillId="0" borderId="1" xfId="0" applyNumberFormat="1" applyFont="1" applyBorder="1"/>
    <xf numFmtId="168" fontId="0" fillId="0" borderId="7" xfId="0" applyNumberFormat="1" applyFont="1" applyBorder="1"/>
    <xf numFmtId="171" fontId="0" fillId="0" borderId="7" xfId="0" applyNumberFormat="1" applyFont="1" applyBorder="1"/>
    <xf numFmtId="0" fontId="0" fillId="0" borderId="17" xfId="0" applyFont="1" applyBorder="1"/>
    <xf numFmtId="0" fontId="21" fillId="0" borderId="8" xfId="0" applyFont="1" applyBorder="1"/>
    <xf numFmtId="0" fontId="0" fillId="0" borderId="8" xfId="0" applyFont="1" applyBorder="1"/>
    <xf numFmtId="0" fontId="0" fillId="0" borderId="9" xfId="0" applyFont="1" applyBorder="1"/>
    <xf numFmtId="0" fontId="0" fillId="0" borderId="31" xfId="0" applyFont="1" applyBorder="1"/>
    <xf numFmtId="170" fontId="10" fillId="0" borderId="2" xfId="0" applyNumberFormat="1" applyFont="1" applyBorder="1"/>
    <xf numFmtId="170" fontId="10" fillId="0" borderId="11" xfId="0" applyNumberFormat="1" applyFont="1" applyBorder="1"/>
    <xf numFmtId="0" fontId="1" fillId="0" borderId="38" xfId="0" applyFont="1" applyBorder="1" applyAlignment="1">
      <alignment vertical="top" wrapText="1"/>
    </xf>
    <xf numFmtId="0" fontId="1" fillId="0" borderId="36" xfId="0" applyFont="1" applyBorder="1" applyAlignment="1">
      <alignment vertical="center"/>
    </xf>
    <xf numFmtId="0" fontId="1" fillId="0" borderId="36" xfId="0" applyFont="1" applyBorder="1"/>
    <xf numFmtId="0" fontId="1" fillId="0" borderId="37" xfId="0" applyFont="1" applyBorder="1"/>
    <xf numFmtId="0" fontId="21" fillId="0" borderId="21" xfId="0" applyFont="1" applyBorder="1" applyAlignment="1">
      <alignment horizontal="right"/>
    </xf>
    <xf numFmtId="0" fontId="3" fillId="0" borderId="2" xfId="0" applyFont="1" applyBorder="1" applyAlignment="1">
      <alignment horizontal="center" vertical="center"/>
    </xf>
    <xf numFmtId="0" fontId="5" fillId="0" borderId="31" xfId="0" applyFont="1" applyBorder="1"/>
    <xf numFmtId="0" fontId="3" fillId="0" borderId="11" xfId="0" applyFont="1" applyBorder="1" applyAlignment="1">
      <alignment horizontal="center" vertical="center"/>
    </xf>
    <xf numFmtId="0" fontId="1" fillId="0" borderId="16" xfId="0" applyFont="1" applyBorder="1" applyAlignment="1">
      <alignment vertical="center"/>
    </xf>
    <xf numFmtId="10" fontId="0" fillId="0" borderId="7" xfId="0" applyNumberFormat="1" applyFont="1" applyBorder="1" applyAlignment="1">
      <alignment vertical="center"/>
    </xf>
    <xf numFmtId="0" fontId="1" fillId="0" borderId="16" xfId="0" applyFont="1" applyBorder="1" applyAlignment="1">
      <alignment vertical="center" wrapText="1"/>
    </xf>
    <xf numFmtId="0" fontId="1" fillId="0" borderId="33" xfId="0" applyFont="1" applyBorder="1" applyAlignment="1">
      <alignment vertical="center"/>
    </xf>
    <xf numFmtId="10" fontId="0" fillId="0" borderId="34" xfId="0" applyNumberFormat="1" applyFont="1" applyBorder="1" applyAlignment="1">
      <alignment vertical="center"/>
    </xf>
    <xf numFmtId="0" fontId="10" fillId="0" borderId="17" xfId="0" applyFont="1" applyBorder="1" applyAlignment="1">
      <alignment vertical="center"/>
    </xf>
    <xf numFmtId="166" fontId="10" fillId="0" borderId="8" xfId="0" applyNumberFormat="1" applyFont="1" applyBorder="1" applyAlignment="1">
      <alignment vertical="center"/>
    </xf>
    <xf numFmtId="10" fontId="10" fillId="2" borderId="9" xfId="0" applyNumberFormat="1" applyFont="1" applyFill="1" applyBorder="1" applyAlignment="1">
      <alignment vertical="center"/>
    </xf>
    <xf numFmtId="0" fontId="1" fillId="0" borderId="29" xfId="0" applyFont="1" applyBorder="1" applyAlignment="1">
      <alignment vertical="center" wrapText="1"/>
    </xf>
    <xf numFmtId="0" fontId="28" fillId="8" borderId="18" xfId="0" applyFont="1" applyFill="1" applyBorder="1" applyAlignment="1">
      <alignment vertical="center"/>
    </xf>
    <xf numFmtId="0" fontId="13" fillId="8" borderId="19" xfId="0" applyFont="1" applyFill="1" applyBorder="1" applyAlignment="1">
      <alignment vertical="center"/>
    </xf>
    <xf numFmtId="0" fontId="13" fillId="8" borderId="20" xfId="0" applyFont="1" applyFill="1" applyBorder="1" applyAlignment="1">
      <alignment vertical="center"/>
    </xf>
    <xf numFmtId="0" fontId="10" fillId="0" borderId="1" xfId="0" applyFont="1" applyBorder="1" applyAlignment="1">
      <alignment vertical="center" wrapText="1"/>
    </xf>
    <xf numFmtId="0" fontId="0" fillId="0" borderId="42" xfId="0" applyBorder="1" applyAlignment="1">
      <alignment horizontal="left"/>
    </xf>
    <xf numFmtId="0" fontId="0" fillId="0" borderId="43" xfId="0" applyBorder="1" applyAlignment="1">
      <alignment horizontal="left"/>
    </xf>
    <xf numFmtId="0" fontId="14" fillId="0" borderId="0" xfId="0" applyFont="1" applyAlignment="1">
      <alignment wrapText="1"/>
    </xf>
    <xf numFmtId="0" fontId="11" fillId="0" borderId="0" xfId="0" applyFont="1" applyAlignment="1"/>
    <xf numFmtId="0" fontId="13"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0" fillId="0" borderId="24" xfId="0" applyFont="1" applyBorder="1" applyAlignment="1">
      <alignment horizontal="left"/>
    </xf>
    <xf numFmtId="0" fontId="0" fillId="0" borderId="12" xfId="0" applyFont="1" applyBorder="1" applyAlignment="1">
      <alignment horizontal="left"/>
    </xf>
    <xf numFmtId="0" fontId="0" fillId="0" borderId="25" xfId="0" applyFont="1" applyBorder="1" applyAlignment="1">
      <alignment horizontal="left"/>
    </xf>
    <xf numFmtId="0" fontId="0" fillId="0" borderId="24" xfId="0" applyFont="1" applyBorder="1" applyAlignment="1">
      <alignment horizontal="left" vertical="top" wrapText="1"/>
    </xf>
    <xf numFmtId="0" fontId="0" fillId="0" borderId="12"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pplyBorder="1" applyAlignment="1">
      <alignment horizontal="left" vertical="top" wrapText="1"/>
    </xf>
    <xf numFmtId="0" fontId="21" fillId="0" borderId="22" xfId="0" applyFont="1" applyBorder="1" applyAlignment="1">
      <alignment horizontal="left" vertical="top" wrapText="1"/>
    </xf>
    <xf numFmtId="0" fontId="32" fillId="2" borderId="38" xfId="0" applyFont="1" applyFill="1" applyBorder="1" applyAlignment="1">
      <alignment horizontal="center" vertical="center"/>
    </xf>
    <xf numFmtId="0" fontId="32" fillId="0" borderId="36" xfId="0" applyFont="1" applyBorder="1" applyAlignment="1">
      <alignment horizontal="center" vertical="center"/>
    </xf>
    <xf numFmtId="0" fontId="32" fillId="0" borderId="37" xfId="0" applyFont="1" applyBorder="1" applyAlignment="1">
      <alignment horizontal="center" vertical="center"/>
    </xf>
    <xf numFmtId="0" fontId="13" fillId="2" borderId="38" xfId="0" applyFont="1" applyFill="1" applyBorder="1" applyAlignment="1">
      <alignment horizontal="center" vertical="center"/>
    </xf>
    <xf numFmtId="0" fontId="13" fillId="2" borderId="37" xfId="0" applyFont="1" applyFill="1" applyBorder="1" applyAlignment="1">
      <alignment horizontal="center" vertical="center"/>
    </xf>
    <xf numFmtId="0" fontId="0" fillId="0" borderId="40" xfId="0" applyBorder="1" applyAlignment="1">
      <alignment horizontal="left"/>
    </xf>
    <xf numFmtId="0" fontId="0" fillId="0" borderId="41" xfId="0" applyBorder="1" applyAlignment="1">
      <alignment horizontal="left"/>
    </xf>
    <xf numFmtId="0" fontId="35" fillId="0" borderId="0" xfId="0" applyFont="1" applyBorder="1" applyAlignment="1">
      <alignment horizontal="center" vertical="top" wrapText="1"/>
    </xf>
    <xf numFmtId="0" fontId="36" fillId="0" borderId="46" xfId="0" applyFont="1" applyBorder="1" applyAlignment="1">
      <alignment horizontal="left" vertical="top" wrapText="1"/>
    </xf>
    <xf numFmtId="0" fontId="36" fillId="0" borderId="47" xfId="0" applyFont="1" applyBorder="1" applyAlignment="1">
      <alignment horizontal="left" vertical="top" wrapText="1"/>
    </xf>
    <xf numFmtId="10" fontId="31" fillId="5" borderId="29" xfId="0" applyNumberFormat="1" applyFont="1" applyFill="1" applyBorder="1" applyAlignment="1">
      <alignment horizontal="center" vertical="center"/>
    </xf>
    <xf numFmtId="10" fontId="31" fillId="5" borderId="50" xfId="0" applyNumberFormat="1" applyFont="1" applyFill="1" applyBorder="1" applyAlignment="1">
      <alignment horizontal="center" vertical="center"/>
    </xf>
    <xf numFmtId="0" fontId="0" fillId="0" borderId="29" xfId="0" applyFont="1" applyBorder="1" applyAlignment="1">
      <alignment horizontal="center" vertical="center"/>
    </xf>
    <xf numFmtId="0" fontId="0" fillId="0" borderId="50" xfId="0" applyFont="1" applyBorder="1" applyAlignment="1">
      <alignment horizontal="center" vertical="center"/>
    </xf>
  </cellXfs>
  <cellStyles count="2">
    <cellStyle name="Euro"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 sqref="A2"/>
    </sheetView>
  </sheetViews>
  <sheetFormatPr baseColWidth="10" defaultRowHeight="12.75" x14ac:dyDescent="0.2"/>
  <cols>
    <col min="1" max="1" width="97.7109375" customWidth="1"/>
  </cols>
  <sheetData>
    <row r="1" spans="1:1" ht="146.25" customHeight="1" x14ac:dyDescent="0.2">
      <c r="A1" s="195" t="s">
        <v>140</v>
      </c>
    </row>
    <row r="2" spans="1:1" ht="141" customHeight="1" x14ac:dyDescent="0.2">
      <c r="A2" s="20" t="s">
        <v>136</v>
      </c>
    </row>
    <row r="3" spans="1:1" ht="94.5" customHeight="1" x14ac:dyDescent="0.2">
      <c r="A3" s="41" t="s">
        <v>113</v>
      </c>
    </row>
    <row r="4" spans="1:1" ht="41.25" customHeight="1" x14ac:dyDescent="0.25">
      <c r="A4" s="4" t="s">
        <v>138</v>
      </c>
    </row>
    <row r="5" spans="1:1" ht="15" x14ac:dyDescent="0.25">
      <c r="A5" s="4" t="s">
        <v>137</v>
      </c>
    </row>
  </sheetData>
  <phoneticPr fontId="2"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tabSelected="1" topLeftCell="A61" zoomScale="85" zoomScaleNormal="85" zoomScaleSheetLayoutView="55" workbookViewId="0">
      <selection activeCell="K83" sqref="K83"/>
    </sheetView>
  </sheetViews>
  <sheetFormatPr baseColWidth="10" defaultColWidth="15.140625" defaultRowHeight="12.75" x14ac:dyDescent="0.2"/>
  <cols>
    <col min="1" max="1" width="15.140625" style="1"/>
    <col min="2" max="2" width="49.28515625" style="1" customWidth="1"/>
    <col min="3" max="3" width="21.42578125" style="1" customWidth="1"/>
    <col min="4" max="4" width="20.85546875" style="1" customWidth="1"/>
    <col min="5" max="5" width="19.85546875" style="1" customWidth="1"/>
    <col min="6" max="6" width="19.42578125" style="1" customWidth="1"/>
    <col min="7" max="7" width="20.7109375" style="1" customWidth="1"/>
    <col min="8" max="8" width="19.5703125" style="1" customWidth="1"/>
    <col min="9" max="9" width="15.7109375" style="1" customWidth="1"/>
    <col min="10" max="10" width="14" style="1" customWidth="1"/>
    <col min="11" max="11" width="20.140625" style="1" customWidth="1"/>
    <col min="12" max="12" width="15.42578125" style="1" customWidth="1"/>
    <col min="13" max="13" width="14.85546875" style="1" customWidth="1"/>
    <col min="14" max="14" width="18.85546875" style="1" customWidth="1"/>
    <col min="15" max="15" width="20.140625" style="1" customWidth="1"/>
    <col min="16" max="16" width="15.42578125" style="1" customWidth="1"/>
    <col min="17" max="17" width="14.85546875" style="1" customWidth="1"/>
    <col min="18" max="18" width="18.85546875" style="1" customWidth="1"/>
    <col min="19" max="19" width="20.140625" style="1" customWidth="1"/>
    <col min="20" max="20" width="15.42578125" style="1" customWidth="1"/>
    <col min="21" max="21" width="14.85546875" style="1" customWidth="1"/>
    <col min="22" max="22" width="18.85546875" style="1" customWidth="1"/>
    <col min="23" max="16384" width="15.140625" style="1"/>
  </cols>
  <sheetData>
    <row r="1" spans="2:22" s="5" customFormat="1" ht="18" x14ac:dyDescent="0.25">
      <c r="B1" s="43" t="s">
        <v>114</v>
      </c>
      <c r="C1" s="42"/>
      <c r="D1" s="42"/>
      <c r="J1" s="198"/>
      <c r="K1" s="199"/>
      <c r="L1" s="199"/>
      <c r="M1" s="199"/>
      <c r="N1" s="199"/>
    </row>
    <row r="2" spans="2:22" s="5" customFormat="1" ht="18" x14ac:dyDescent="0.25">
      <c r="B2" s="44" t="s">
        <v>115</v>
      </c>
      <c r="C2" s="42"/>
      <c r="D2" s="42"/>
      <c r="J2" s="39"/>
      <c r="K2" s="40"/>
      <c r="L2" s="40"/>
      <c r="M2" s="40"/>
      <c r="N2" s="40"/>
    </row>
    <row r="3" spans="2:22" s="5" customFormat="1" ht="18.75" thickBot="1" x14ac:dyDescent="0.3"/>
    <row r="4" spans="2:22" s="5" customFormat="1" ht="18" x14ac:dyDescent="0.25">
      <c r="B4" s="46" t="s">
        <v>91</v>
      </c>
      <c r="C4" s="47"/>
      <c r="D4" s="48">
        <v>4000000</v>
      </c>
      <c r="E4" s="2" t="s">
        <v>116</v>
      </c>
      <c r="F4" s="1"/>
      <c r="G4" s="1"/>
      <c r="H4" s="1"/>
      <c r="I4" s="3"/>
    </row>
    <row r="5" spans="2:22" s="5" customFormat="1" ht="18" x14ac:dyDescent="0.25">
      <c r="B5" s="49" t="s">
        <v>90</v>
      </c>
      <c r="C5" s="45"/>
      <c r="D5" s="50">
        <f>C89</f>
        <v>4715170.6336136078</v>
      </c>
      <c r="E5" s="2" t="s">
        <v>117</v>
      </c>
      <c r="F5" s="1"/>
      <c r="G5" s="1"/>
      <c r="H5" s="1"/>
      <c r="I5" s="3"/>
    </row>
    <row r="6" spans="2:22" s="5" customFormat="1" ht="18" x14ac:dyDescent="0.25">
      <c r="B6" s="49" t="s">
        <v>92</v>
      </c>
      <c r="C6" s="45"/>
      <c r="D6" s="51">
        <v>6000000</v>
      </c>
      <c r="E6" s="2" t="s">
        <v>7</v>
      </c>
      <c r="F6" s="1"/>
      <c r="G6" s="1"/>
      <c r="H6" s="1"/>
      <c r="I6" s="3"/>
    </row>
    <row r="7" spans="2:22" s="5" customFormat="1" ht="18.75" thickBot="1" x14ac:dyDescent="0.3">
      <c r="B7" s="52" t="s">
        <v>93</v>
      </c>
      <c r="C7" s="53">
        <f>D7/D4</f>
        <v>1.3212073415965981</v>
      </c>
      <c r="D7" s="54">
        <f>D6-(D5-D4)</f>
        <v>5284829.3663863922</v>
      </c>
      <c r="E7" s="2"/>
      <c r="F7" s="1"/>
      <c r="G7" s="1"/>
      <c r="H7" s="1"/>
      <c r="I7" s="1"/>
    </row>
    <row r="8" spans="2:22" s="5" customFormat="1" ht="18" x14ac:dyDescent="0.25">
      <c r="B8" s="156"/>
      <c r="C8" s="157"/>
      <c r="D8" s="158"/>
      <c r="E8" s="2"/>
      <c r="F8" s="1"/>
      <c r="G8" s="1"/>
      <c r="H8" s="1"/>
      <c r="I8" s="1"/>
    </row>
    <row r="9" spans="2:22" ht="15.75" thickBot="1" x14ac:dyDescent="0.3">
      <c r="B9" s="28"/>
      <c r="D9" s="29"/>
    </row>
    <row r="10" spans="2:22" s="38" customFormat="1" ht="24" thickBot="1" x14ac:dyDescent="0.25">
      <c r="B10" s="60" t="s">
        <v>8</v>
      </c>
      <c r="C10" s="200" t="s">
        <v>9</v>
      </c>
      <c r="D10" s="201"/>
      <c r="E10" s="201"/>
      <c r="F10" s="202"/>
      <c r="G10" s="200" t="s">
        <v>10</v>
      </c>
      <c r="H10" s="203"/>
      <c r="I10" s="203"/>
      <c r="J10" s="204"/>
      <c r="K10" s="200" t="s">
        <v>11</v>
      </c>
      <c r="L10" s="201"/>
      <c r="M10" s="201"/>
      <c r="N10" s="202"/>
      <c r="O10" s="200" t="s">
        <v>28</v>
      </c>
      <c r="P10" s="201"/>
      <c r="Q10" s="201"/>
      <c r="R10" s="202"/>
      <c r="S10" s="203" t="s">
        <v>31</v>
      </c>
      <c r="T10" s="201"/>
      <c r="U10" s="201"/>
      <c r="V10" s="202"/>
    </row>
    <row r="11" spans="2:22" customFormat="1" x14ac:dyDescent="0.2">
      <c r="B11" s="55"/>
      <c r="C11" s="102">
        <f>25%*D4</f>
        <v>1000000</v>
      </c>
      <c r="D11" s="103">
        <f>C11*1.7</f>
        <v>1700000</v>
      </c>
      <c r="E11" s="218"/>
      <c r="F11" s="219"/>
      <c r="G11" s="102">
        <f>20%*D4</f>
        <v>800000</v>
      </c>
      <c r="H11" s="103">
        <f>G11*1.7</f>
        <v>1360000</v>
      </c>
      <c r="I11" s="218"/>
      <c r="J11" s="219"/>
      <c r="K11" s="102">
        <f>15%*D4</f>
        <v>600000</v>
      </c>
      <c r="L11" s="103">
        <f>K11*1.4</f>
        <v>840000</v>
      </c>
      <c r="M11" s="218"/>
      <c r="N11" s="219"/>
      <c r="O11" s="102">
        <f>0.015*D4</f>
        <v>60000</v>
      </c>
      <c r="P11" s="103">
        <f>O11*1.7</f>
        <v>102000</v>
      </c>
      <c r="Q11" s="218"/>
      <c r="R11" s="219"/>
      <c r="S11" s="102">
        <f>0.033*D4</f>
        <v>132000</v>
      </c>
      <c r="T11" s="103">
        <f>S11*1.7</f>
        <v>224400</v>
      </c>
      <c r="U11" s="218"/>
      <c r="V11" s="219"/>
    </row>
    <row r="12" spans="2:22" customFormat="1" ht="13.5" thickBot="1" x14ac:dyDescent="0.25">
      <c r="B12" s="55"/>
      <c r="C12" s="104"/>
      <c r="D12" s="105">
        <f>D11-(D89-C11)</f>
        <v>1521207.341596598</v>
      </c>
      <c r="E12" s="196" t="s">
        <v>122</v>
      </c>
      <c r="F12" s="197"/>
      <c r="G12" s="104"/>
      <c r="H12" s="105">
        <f>H11-(E89-G11)</f>
        <v>1216965.8732772786</v>
      </c>
      <c r="I12" s="196" t="s">
        <v>122</v>
      </c>
      <c r="J12" s="197"/>
      <c r="K12" s="104"/>
      <c r="L12" s="105">
        <f>L11-(F89-K11)</f>
        <v>732724.40495795885</v>
      </c>
      <c r="M12" s="196" t="s">
        <v>122</v>
      </c>
      <c r="N12" s="197"/>
      <c r="O12" s="104"/>
      <c r="P12" s="105">
        <f>P11-(G89-O11)</f>
        <v>91272.44049579589</v>
      </c>
      <c r="Q12" s="196" t="s">
        <v>122</v>
      </c>
      <c r="R12" s="197"/>
      <c r="S12" s="104"/>
      <c r="T12" s="105">
        <f>T11-(H89-S11)</f>
        <v>200799.36909075096</v>
      </c>
      <c r="U12" s="196" t="s">
        <v>122</v>
      </c>
      <c r="V12" s="197"/>
    </row>
    <row r="13" spans="2:22" s="114" customFormat="1" ht="51.75" thickBot="1" x14ac:dyDescent="0.25">
      <c r="B13" s="115" t="s">
        <v>0</v>
      </c>
      <c r="C13" s="116" t="s">
        <v>24</v>
      </c>
      <c r="D13" s="117" t="s">
        <v>25</v>
      </c>
      <c r="E13" s="122" t="s">
        <v>34</v>
      </c>
      <c r="F13" s="119" t="s">
        <v>6</v>
      </c>
      <c r="G13" s="120" t="s">
        <v>26</v>
      </c>
      <c r="H13" s="118" t="s">
        <v>26</v>
      </c>
      <c r="I13" s="118" t="s">
        <v>26</v>
      </c>
      <c r="J13" s="119" t="s">
        <v>6</v>
      </c>
      <c r="K13" s="120" t="s">
        <v>5</v>
      </c>
      <c r="L13" s="118" t="s">
        <v>5</v>
      </c>
      <c r="M13" s="118" t="s">
        <v>5</v>
      </c>
      <c r="N13" s="119" t="s">
        <v>6</v>
      </c>
      <c r="O13" s="120" t="s">
        <v>5</v>
      </c>
      <c r="P13" s="118" t="s">
        <v>5</v>
      </c>
      <c r="Q13" s="118" t="s">
        <v>5</v>
      </c>
      <c r="R13" s="119" t="s">
        <v>6</v>
      </c>
      <c r="S13" s="121" t="s">
        <v>5</v>
      </c>
      <c r="T13" s="118" t="s">
        <v>5</v>
      </c>
      <c r="U13" s="118" t="s">
        <v>5</v>
      </c>
      <c r="V13" s="119" t="s">
        <v>6</v>
      </c>
    </row>
    <row r="14" spans="2:22" x14ac:dyDescent="0.2">
      <c r="B14" s="61" t="s">
        <v>36</v>
      </c>
      <c r="C14" s="63"/>
      <c r="D14" s="21"/>
      <c r="E14" s="15"/>
      <c r="F14" s="56"/>
      <c r="G14" s="67"/>
      <c r="H14" s="9"/>
      <c r="I14" s="15"/>
      <c r="J14" s="56"/>
      <c r="K14" s="67"/>
      <c r="L14" s="9"/>
      <c r="M14" s="15"/>
      <c r="N14" s="56"/>
      <c r="O14" s="65" t="s">
        <v>30</v>
      </c>
      <c r="P14" s="9"/>
      <c r="Q14" s="37">
        <v>1</v>
      </c>
      <c r="R14" s="56"/>
      <c r="S14" s="14"/>
      <c r="T14" s="9"/>
      <c r="U14" s="15"/>
      <c r="V14" s="56"/>
    </row>
    <row r="15" spans="2:22" x14ac:dyDescent="0.2">
      <c r="B15" s="62" t="s">
        <v>37</v>
      </c>
      <c r="C15" s="64"/>
      <c r="D15" s="22"/>
      <c r="E15" s="8"/>
      <c r="F15" s="57"/>
      <c r="G15" s="68"/>
      <c r="H15" s="6"/>
      <c r="I15" s="8"/>
      <c r="J15" s="57"/>
      <c r="K15" s="68"/>
      <c r="L15" s="6"/>
      <c r="M15" s="8"/>
      <c r="N15" s="57"/>
      <c r="O15" s="68"/>
      <c r="P15" s="23" t="s">
        <v>30</v>
      </c>
      <c r="Q15" s="26">
        <v>1</v>
      </c>
      <c r="R15" s="57"/>
      <c r="S15" s="10"/>
      <c r="T15" s="6"/>
      <c r="U15" s="8"/>
      <c r="V15" s="57"/>
    </row>
    <row r="16" spans="2:22" x14ac:dyDescent="0.2">
      <c r="B16" s="62" t="s">
        <v>38</v>
      </c>
      <c r="C16" s="64"/>
      <c r="D16" s="22"/>
      <c r="E16" s="8"/>
      <c r="F16" s="57"/>
      <c r="G16" s="68"/>
      <c r="H16" s="6"/>
      <c r="I16" s="8"/>
      <c r="J16" s="57"/>
      <c r="K16" s="68"/>
      <c r="L16" s="6"/>
      <c r="M16" s="8"/>
      <c r="N16" s="57"/>
      <c r="O16" s="68"/>
      <c r="P16" s="6"/>
      <c r="Q16" s="8"/>
      <c r="R16" s="57"/>
      <c r="S16" s="10"/>
      <c r="T16" s="6"/>
      <c r="U16" s="8"/>
      <c r="V16" s="57"/>
    </row>
    <row r="17" spans="2:22" x14ac:dyDescent="0.2">
      <c r="B17" s="62" t="s">
        <v>39</v>
      </c>
      <c r="C17" s="64"/>
      <c r="D17" s="22"/>
      <c r="E17" s="8"/>
      <c r="F17" s="57"/>
      <c r="G17" s="68"/>
      <c r="H17" s="6"/>
      <c r="I17" s="8"/>
      <c r="J17" s="57"/>
      <c r="K17" s="68"/>
      <c r="L17" s="6"/>
      <c r="M17" s="8"/>
      <c r="N17" s="57"/>
      <c r="O17" s="68"/>
      <c r="P17" s="6"/>
      <c r="Q17" s="8"/>
      <c r="R17" s="57"/>
      <c r="S17" s="23" t="s">
        <v>30</v>
      </c>
      <c r="T17" s="6"/>
      <c r="U17" s="26">
        <v>1</v>
      </c>
      <c r="V17" s="57"/>
    </row>
    <row r="18" spans="2:22" x14ac:dyDescent="0.2">
      <c r="B18" s="62" t="s">
        <v>40</v>
      </c>
      <c r="C18" s="64"/>
      <c r="D18" s="22"/>
      <c r="E18" s="8"/>
      <c r="F18" s="57"/>
      <c r="G18" s="68"/>
      <c r="H18" s="6"/>
      <c r="I18" s="8"/>
      <c r="J18" s="57"/>
      <c r="K18" s="68"/>
      <c r="L18" s="6"/>
      <c r="M18" s="8"/>
      <c r="N18" s="57"/>
      <c r="O18" s="68"/>
      <c r="P18" s="6"/>
      <c r="Q18" s="8"/>
      <c r="R18" s="57"/>
      <c r="S18" s="10"/>
      <c r="T18" s="6"/>
      <c r="U18" s="26">
        <v>1</v>
      </c>
      <c r="V18" s="57"/>
    </row>
    <row r="19" spans="2:22" x14ac:dyDescent="0.2">
      <c r="B19" s="62" t="s">
        <v>41</v>
      </c>
      <c r="C19" s="64"/>
      <c r="D19" s="22"/>
      <c r="E19" s="8"/>
      <c r="F19" s="57"/>
      <c r="G19" s="68"/>
      <c r="H19" s="6"/>
      <c r="I19" s="8"/>
      <c r="J19" s="57"/>
      <c r="K19" s="68"/>
      <c r="L19" s="6"/>
      <c r="M19" s="8"/>
      <c r="N19" s="57"/>
      <c r="O19" s="68"/>
      <c r="P19" s="6"/>
      <c r="Q19" s="8"/>
      <c r="R19" s="57"/>
      <c r="S19" s="10"/>
      <c r="T19" s="6"/>
      <c r="U19" s="26">
        <v>1</v>
      </c>
      <c r="V19" s="57"/>
    </row>
    <row r="20" spans="2:22" x14ac:dyDescent="0.2">
      <c r="B20" s="62" t="s">
        <v>42</v>
      </c>
      <c r="C20" s="64"/>
      <c r="D20" s="22"/>
      <c r="E20" s="8"/>
      <c r="F20" s="57"/>
      <c r="G20" s="68"/>
      <c r="H20" s="6"/>
      <c r="I20" s="8"/>
      <c r="J20" s="57"/>
      <c r="K20" s="68"/>
      <c r="L20" s="6"/>
      <c r="M20" s="8"/>
      <c r="N20" s="57"/>
      <c r="O20" s="68"/>
      <c r="P20" s="6"/>
      <c r="Q20" s="8"/>
      <c r="R20" s="57"/>
      <c r="S20" s="10"/>
      <c r="T20" s="23" t="s">
        <v>30</v>
      </c>
      <c r="U20" s="26">
        <v>1</v>
      </c>
      <c r="V20" s="57"/>
    </row>
    <row r="21" spans="2:22" x14ac:dyDescent="0.2">
      <c r="B21" s="62" t="s">
        <v>43</v>
      </c>
      <c r="C21" s="64"/>
      <c r="D21" s="22"/>
      <c r="E21" s="8"/>
      <c r="F21" s="57"/>
      <c r="G21" s="68"/>
      <c r="H21" s="6"/>
      <c r="I21" s="8"/>
      <c r="J21" s="57"/>
      <c r="K21" s="68"/>
      <c r="L21" s="6"/>
      <c r="M21" s="8"/>
      <c r="N21" s="57"/>
      <c r="O21" s="68"/>
      <c r="P21" s="6"/>
      <c r="Q21" s="8"/>
      <c r="R21" s="57"/>
      <c r="S21" s="10"/>
      <c r="T21" s="6"/>
      <c r="U21" s="26"/>
      <c r="V21" s="57"/>
    </row>
    <row r="22" spans="2:22" x14ac:dyDescent="0.2">
      <c r="B22" s="62" t="s">
        <v>44</v>
      </c>
      <c r="C22" s="65"/>
      <c r="D22" s="24"/>
      <c r="E22" s="8"/>
      <c r="F22" s="57"/>
      <c r="G22" s="68"/>
      <c r="H22" s="6"/>
      <c r="I22" s="8"/>
      <c r="J22" s="57"/>
      <c r="K22" s="68"/>
      <c r="L22" s="6"/>
      <c r="M22" s="8"/>
      <c r="N22" s="57"/>
      <c r="O22" s="68"/>
      <c r="P22" s="6"/>
      <c r="Q22" s="8"/>
      <c r="R22" s="57"/>
      <c r="S22" s="10"/>
      <c r="T22" s="6"/>
      <c r="U22" s="26"/>
      <c r="V22" s="57"/>
    </row>
    <row r="23" spans="2:22" x14ac:dyDescent="0.2">
      <c r="B23" s="62" t="s">
        <v>45</v>
      </c>
      <c r="C23" s="65"/>
      <c r="D23" s="24"/>
      <c r="E23" s="8"/>
      <c r="F23" s="57"/>
      <c r="G23" s="68"/>
      <c r="H23" s="6"/>
      <c r="I23" s="8"/>
      <c r="J23" s="57"/>
      <c r="K23" s="68"/>
      <c r="L23" s="6"/>
      <c r="M23" s="8"/>
      <c r="N23" s="57"/>
      <c r="O23" s="68"/>
      <c r="P23" s="6"/>
      <c r="Q23" s="8"/>
      <c r="R23" s="57"/>
      <c r="S23" s="10"/>
      <c r="T23" s="6"/>
      <c r="U23" s="8"/>
      <c r="V23" s="57"/>
    </row>
    <row r="24" spans="2:22" x14ac:dyDescent="0.2">
      <c r="B24" s="62" t="s">
        <v>46</v>
      </c>
      <c r="C24" s="65"/>
      <c r="D24" s="24"/>
      <c r="E24" s="8"/>
      <c r="F24" s="57"/>
      <c r="G24" s="68"/>
      <c r="H24" s="6"/>
      <c r="I24" s="8"/>
      <c r="J24" s="57"/>
      <c r="K24" s="68"/>
      <c r="L24" s="6"/>
      <c r="M24" s="8"/>
      <c r="N24" s="57"/>
      <c r="O24" s="68"/>
      <c r="P24" s="6"/>
      <c r="Q24" s="8"/>
      <c r="R24" s="57"/>
      <c r="S24" s="10"/>
      <c r="T24" s="6"/>
      <c r="U24" s="8"/>
      <c r="V24" s="57"/>
    </row>
    <row r="25" spans="2:22" x14ac:dyDescent="0.2">
      <c r="B25" s="62" t="s">
        <v>47</v>
      </c>
      <c r="C25" s="65"/>
      <c r="D25" s="24"/>
      <c r="E25" s="8"/>
      <c r="F25" s="57"/>
      <c r="G25" s="58"/>
      <c r="H25" s="6"/>
      <c r="I25" s="8"/>
      <c r="J25" s="57"/>
      <c r="K25" s="68"/>
      <c r="L25" s="6"/>
      <c r="M25" s="8"/>
      <c r="N25" s="57"/>
      <c r="O25" s="68"/>
      <c r="P25" s="6"/>
      <c r="Q25" s="8"/>
      <c r="R25" s="57"/>
      <c r="S25" s="10"/>
      <c r="T25" s="6"/>
      <c r="U25" s="8"/>
      <c r="V25" s="57"/>
    </row>
    <row r="26" spans="2:22" x14ac:dyDescent="0.2">
      <c r="B26" s="62" t="s">
        <v>48</v>
      </c>
      <c r="C26" s="58"/>
      <c r="D26" s="24"/>
      <c r="E26" s="26"/>
      <c r="F26" s="57"/>
      <c r="G26" s="68"/>
      <c r="H26" s="17"/>
      <c r="I26" s="8"/>
      <c r="J26" s="57"/>
      <c r="K26" s="68"/>
      <c r="L26" s="6"/>
      <c r="M26" s="8"/>
      <c r="N26" s="57"/>
      <c r="O26" s="68"/>
      <c r="P26" s="6"/>
      <c r="Q26" s="8"/>
      <c r="R26" s="57"/>
      <c r="S26" s="10"/>
      <c r="T26" s="6"/>
      <c r="U26" s="8"/>
      <c r="V26" s="57"/>
    </row>
    <row r="27" spans="2:22" x14ac:dyDescent="0.2">
      <c r="B27" s="62" t="s">
        <v>49</v>
      </c>
      <c r="C27" s="65"/>
      <c r="D27" s="24"/>
      <c r="E27" s="26"/>
      <c r="F27" s="57"/>
      <c r="G27" s="68"/>
      <c r="H27" s="6"/>
      <c r="I27" s="8"/>
      <c r="J27" s="57"/>
      <c r="K27" s="65" t="s">
        <v>30</v>
      </c>
      <c r="L27" s="6"/>
      <c r="M27" s="26">
        <v>1</v>
      </c>
      <c r="N27" s="57"/>
      <c r="O27" s="65"/>
      <c r="P27" s="6"/>
      <c r="Q27" s="26"/>
      <c r="R27" s="57"/>
      <c r="S27" s="23"/>
      <c r="T27" s="6"/>
      <c r="U27" s="26"/>
      <c r="V27" s="57"/>
    </row>
    <row r="28" spans="2:22" x14ac:dyDescent="0.2">
      <c r="B28" s="62" t="s">
        <v>50</v>
      </c>
      <c r="C28" s="66"/>
      <c r="D28" s="24"/>
      <c r="E28" s="8"/>
      <c r="F28" s="57"/>
      <c r="G28" s="68"/>
      <c r="H28" s="17"/>
      <c r="I28" s="8"/>
      <c r="J28" s="57"/>
      <c r="K28" s="68"/>
      <c r="L28" s="17"/>
      <c r="M28" s="26">
        <v>1</v>
      </c>
      <c r="N28" s="57"/>
      <c r="O28" s="68"/>
      <c r="P28" s="17"/>
      <c r="Q28" s="26"/>
      <c r="R28" s="57"/>
      <c r="S28" s="10"/>
      <c r="T28" s="17"/>
      <c r="U28" s="26"/>
      <c r="V28" s="57"/>
    </row>
    <row r="29" spans="2:22" x14ac:dyDescent="0.2">
      <c r="B29" s="62" t="s">
        <v>51</v>
      </c>
      <c r="C29" s="64"/>
      <c r="D29" s="24"/>
      <c r="E29" s="8"/>
      <c r="F29" s="57"/>
      <c r="G29" s="68"/>
      <c r="H29" s="6"/>
      <c r="I29" s="8"/>
      <c r="J29" s="57"/>
      <c r="K29" s="68"/>
      <c r="L29" s="6"/>
      <c r="M29" s="26">
        <v>1</v>
      </c>
      <c r="N29" s="57"/>
      <c r="O29" s="68"/>
      <c r="P29" s="6"/>
      <c r="Q29" s="26"/>
      <c r="R29" s="57"/>
      <c r="S29" s="10"/>
      <c r="T29" s="6"/>
      <c r="U29" s="26"/>
      <c r="V29" s="57"/>
    </row>
    <row r="30" spans="2:22" x14ac:dyDescent="0.2">
      <c r="B30" s="62" t="s">
        <v>52</v>
      </c>
      <c r="C30" s="64"/>
      <c r="D30" s="24"/>
      <c r="E30" s="8"/>
      <c r="F30" s="57"/>
      <c r="G30" s="65" t="s">
        <v>30</v>
      </c>
      <c r="H30" s="6"/>
      <c r="I30" s="26">
        <v>1</v>
      </c>
      <c r="J30" s="57"/>
      <c r="K30" s="68"/>
      <c r="L30" s="23" t="s">
        <v>30</v>
      </c>
      <c r="M30" s="26">
        <v>1</v>
      </c>
      <c r="N30" s="57"/>
      <c r="O30" s="68"/>
      <c r="P30" s="23"/>
      <c r="Q30" s="26"/>
      <c r="R30" s="57"/>
      <c r="S30" s="10"/>
      <c r="T30" s="23"/>
      <c r="U30" s="26"/>
      <c r="V30" s="57"/>
    </row>
    <row r="31" spans="2:22" x14ac:dyDescent="0.2">
      <c r="B31" s="62" t="s">
        <v>53</v>
      </c>
      <c r="C31" s="65" t="s">
        <v>30</v>
      </c>
      <c r="D31" s="25"/>
      <c r="E31" s="26">
        <v>1</v>
      </c>
      <c r="F31" s="57"/>
      <c r="G31" s="68"/>
      <c r="H31" s="23" t="s">
        <v>30</v>
      </c>
      <c r="I31" s="26">
        <v>1</v>
      </c>
      <c r="J31" s="57"/>
      <c r="K31" s="68"/>
      <c r="L31" s="17"/>
      <c r="M31" s="8"/>
      <c r="N31" s="57"/>
      <c r="O31" s="68"/>
      <c r="P31" s="17"/>
      <c r="Q31" s="8"/>
      <c r="R31" s="57"/>
      <c r="S31" s="10"/>
      <c r="T31" s="17"/>
      <c r="U31" s="8"/>
      <c r="V31" s="57"/>
    </row>
    <row r="32" spans="2:22" x14ac:dyDescent="0.2">
      <c r="B32" s="62" t="s">
        <v>54</v>
      </c>
      <c r="C32" s="64"/>
      <c r="D32" s="22"/>
      <c r="E32" s="26">
        <v>1</v>
      </c>
      <c r="F32" s="57"/>
      <c r="G32" s="68"/>
      <c r="H32" s="6"/>
      <c r="I32" s="8"/>
      <c r="J32" s="57"/>
      <c r="K32" s="68"/>
      <c r="L32" s="6"/>
      <c r="M32" s="8"/>
      <c r="N32" s="57"/>
      <c r="O32" s="68"/>
      <c r="P32" s="6"/>
      <c r="Q32" s="8"/>
      <c r="R32" s="57"/>
      <c r="S32" s="10"/>
      <c r="T32" s="6"/>
      <c r="U32" s="8"/>
      <c r="V32" s="57"/>
    </row>
    <row r="33" spans="2:22" x14ac:dyDescent="0.2">
      <c r="B33" s="62" t="s">
        <v>55</v>
      </c>
      <c r="C33" s="64"/>
      <c r="D33" s="23" t="s">
        <v>30</v>
      </c>
      <c r="E33" s="26">
        <v>1</v>
      </c>
      <c r="F33" s="57"/>
      <c r="G33" s="68"/>
      <c r="H33" s="6"/>
      <c r="I33" s="8"/>
      <c r="J33" s="57"/>
      <c r="K33" s="68"/>
      <c r="L33" s="7"/>
      <c r="M33" s="8"/>
      <c r="N33" s="57"/>
      <c r="O33" s="68"/>
      <c r="P33" s="7"/>
      <c r="Q33" s="8"/>
      <c r="R33" s="57"/>
      <c r="S33" s="10"/>
      <c r="T33" s="6"/>
      <c r="U33" s="8"/>
      <c r="V33" s="57"/>
    </row>
    <row r="34" spans="2:22" x14ac:dyDescent="0.2">
      <c r="B34" s="62" t="s">
        <v>56</v>
      </c>
      <c r="C34" s="64"/>
      <c r="D34" s="22"/>
      <c r="E34" s="8"/>
      <c r="F34" s="57"/>
      <c r="G34" s="68"/>
      <c r="H34" s="17"/>
      <c r="I34" s="8"/>
      <c r="J34" s="57"/>
      <c r="K34" s="68"/>
      <c r="L34" s="6"/>
      <c r="M34" s="8"/>
      <c r="N34" s="57"/>
      <c r="O34" s="68"/>
      <c r="P34" s="7"/>
      <c r="Q34" s="8"/>
      <c r="R34" s="57"/>
      <c r="S34" s="10"/>
      <c r="T34" s="6"/>
      <c r="U34" s="8"/>
      <c r="V34" s="57"/>
    </row>
    <row r="35" spans="2:22" x14ac:dyDescent="0.2">
      <c r="B35" s="62" t="s">
        <v>57</v>
      </c>
      <c r="C35" s="64"/>
      <c r="D35" s="22"/>
      <c r="E35" s="8"/>
      <c r="F35" s="57"/>
      <c r="G35" s="68"/>
      <c r="H35" s="6"/>
      <c r="I35" s="8"/>
      <c r="J35" s="57"/>
      <c r="K35" s="68"/>
      <c r="L35" s="6"/>
      <c r="M35" s="8"/>
      <c r="N35" s="57"/>
      <c r="O35" s="68"/>
      <c r="P35" s="7"/>
      <c r="Q35" s="8"/>
      <c r="R35" s="57"/>
      <c r="S35" s="10"/>
      <c r="T35" s="6"/>
      <c r="U35" s="8"/>
      <c r="V35" s="57"/>
    </row>
    <row r="36" spans="2:22" x14ac:dyDescent="0.2">
      <c r="B36" s="62" t="s">
        <v>58</v>
      </c>
      <c r="C36" s="64"/>
      <c r="D36" s="22"/>
      <c r="E36" s="8"/>
      <c r="F36" s="57"/>
      <c r="G36" s="68"/>
      <c r="H36" s="6"/>
      <c r="I36" s="8"/>
      <c r="J36" s="57"/>
      <c r="K36" s="68"/>
      <c r="L36" s="6"/>
      <c r="M36" s="8"/>
      <c r="N36" s="57"/>
      <c r="O36" s="68"/>
      <c r="P36" s="7"/>
      <c r="Q36" s="8"/>
      <c r="R36" s="57"/>
      <c r="S36" s="10"/>
      <c r="T36" s="6"/>
      <c r="U36" s="8"/>
      <c r="V36" s="57"/>
    </row>
    <row r="37" spans="2:22" x14ac:dyDescent="0.2">
      <c r="B37" s="62" t="s">
        <v>59</v>
      </c>
      <c r="C37" s="64"/>
      <c r="D37" s="22"/>
      <c r="E37" s="8"/>
      <c r="F37" s="57"/>
      <c r="G37" s="58"/>
      <c r="H37" s="6"/>
      <c r="I37" s="8"/>
      <c r="J37" s="57"/>
      <c r="K37" s="68"/>
      <c r="L37" s="6"/>
      <c r="M37" s="8"/>
      <c r="N37" s="57"/>
      <c r="O37" s="68"/>
      <c r="P37" s="7"/>
      <c r="Q37" s="8"/>
      <c r="R37" s="57"/>
      <c r="S37" s="10"/>
      <c r="T37" s="6"/>
      <c r="U37" s="8"/>
      <c r="V37" s="57"/>
    </row>
    <row r="38" spans="2:22" x14ac:dyDescent="0.2">
      <c r="B38" s="62" t="s">
        <v>60</v>
      </c>
      <c r="C38" s="64"/>
      <c r="D38" s="22"/>
      <c r="E38" s="8"/>
      <c r="F38" s="57"/>
      <c r="G38" s="68"/>
      <c r="H38" s="6"/>
      <c r="I38" s="8"/>
      <c r="J38" s="57"/>
      <c r="K38" s="68"/>
      <c r="L38" s="6"/>
      <c r="M38" s="8"/>
      <c r="N38" s="57"/>
      <c r="O38" s="68"/>
      <c r="P38" s="7"/>
      <c r="Q38" s="8"/>
      <c r="R38" s="57"/>
      <c r="S38" s="10"/>
      <c r="T38" s="6"/>
      <c r="U38" s="8"/>
      <c r="V38" s="57"/>
    </row>
    <row r="39" spans="2:22" x14ac:dyDescent="0.2">
      <c r="B39" s="62" t="s">
        <v>61</v>
      </c>
      <c r="C39" s="64"/>
      <c r="D39" s="22"/>
      <c r="E39" s="8"/>
      <c r="F39" s="57"/>
      <c r="G39" s="68"/>
      <c r="H39" s="6"/>
      <c r="I39" s="8"/>
      <c r="J39" s="57"/>
      <c r="K39" s="58"/>
      <c r="L39" s="6"/>
      <c r="M39" s="8"/>
      <c r="N39" s="57"/>
      <c r="O39" s="58"/>
      <c r="P39" s="7"/>
      <c r="Q39" s="8"/>
      <c r="R39" s="57"/>
      <c r="S39" s="17"/>
      <c r="T39" s="6"/>
      <c r="U39" s="8"/>
      <c r="V39" s="57"/>
    </row>
    <row r="40" spans="2:22" x14ac:dyDescent="0.2">
      <c r="B40" s="62" t="s">
        <v>62</v>
      </c>
      <c r="C40" s="64"/>
      <c r="D40" s="22"/>
      <c r="E40" s="8"/>
      <c r="F40" s="57"/>
      <c r="G40" s="68"/>
      <c r="H40" s="6"/>
      <c r="I40" s="8"/>
      <c r="J40" s="57"/>
      <c r="K40" s="68"/>
      <c r="L40" s="6"/>
      <c r="M40" s="8"/>
      <c r="N40" s="57"/>
      <c r="O40" s="68"/>
      <c r="P40" s="7"/>
      <c r="Q40" s="8"/>
      <c r="R40" s="57"/>
      <c r="S40" s="10"/>
      <c r="T40" s="6"/>
      <c r="U40" s="8"/>
      <c r="V40" s="57"/>
    </row>
    <row r="41" spans="2:22" x14ac:dyDescent="0.2">
      <c r="B41" s="62" t="s">
        <v>63</v>
      </c>
      <c r="C41" s="64"/>
      <c r="D41" s="22"/>
      <c r="E41" s="8"/>
      <c r="F41" s="57"/>
      <c r="G41" s="68"/>
      <c r="H41" s="6"/>
      <c r="I41" s="8"/>
      <c r="J41" s="57"/>
      <c r="K41" s="68"/>
      <c r="L41" s="6"/>
      <c r="M41" s="8"/>
      <c r="N41" s="57"/>
      <c r="O41" s="68"/>
      <c r="P41" s="7"/>
      <c r="Q41" s="8"/>
      <c r="R41" s="57"/>
      <c r="S41" s="10"/>
      <c r="T41" s="6"/>
      <c r="U41" s="8"/>
      <c r="V41" s="57"/>
    </row>
    <row r="42" spans="2:22" x14ac:dyDescent="0.2">
      <c r="B42" s="62" t="s">
        <v>64</v>
      </c>
      <c r="C42" s="64"/>
      <c r="D42" s="22"/>
      <c r="E42" s="8"/>
      <c r="F42" s="57"/>
      <c r="G42" s="68"/>
      <c r="H42" s="6"/>
      <c r="I42" s="8"/>
      <c r="J42" s="57"/>
      <c r="K42" s="68"/>
      <c r="L42" s="6"/>
      <c r="M42" s="8"/>
      <c r="N42" s="57"/>
      <c r="O42" s="68"/>
      <c r="P42" s="7"/>
      <c r="Q42" s="8"/>
      <c r="R42" s="57"/>
      <c r="S42" s="10"/>
      <c r="T42" s="6"/>
      <c r="U42" s="8"/>
      <c r="V42" s="57"/>
    </row>
    <row r="43" spans="2:22" x14ac:dyDescent="0.2">
      <c r="B43" s="62" t="s">
        <v>65</v>
      </c>
      <c r="C43" s="64"/>
      <c r="D43" s="22"/>
      <c r="E43" s="8"/>
      <c r="F43" s="57"/>
      <c r="G43" s="68"/>
      <c r="H43" s="6"/>
      <c r="I43" s="8"/>
      <c r="J43" s="57"/>
      <c r="K43" s="68"/>
      <c r="L43" s="6"/>
      <c r="M43" s="8"/>
      <c r="N43" s="57"/>
      <c r="O43" s="68"/>
      <c r="P43" s="7"/>
      <c r="Q43" s="8"/>
      <c r="R43" s="57"/>
      <c r="S43" s="10"/>
      <c r="T43" s="6"/>
      <c r="U43" s="8"/>
      <c r="V43" s="57"/>
    </row>
    <row r="44" spans="2:22" x14ac:dyDescent="0.2">
      <c r="B44" s="62" t="s">
        <v>66</v>
      </c>
      <c r="C44" s="64"/>
      <c r="D44" s="22"/>
      <c r="E44" s="8"/>
      <c r="F44" s="57"/>
      <c r="G44" s="68"/>
      <c r="H44" s="6"/>
      <c r="I44" s="8"/>
      <c r="J44" s="57"/>
      <c r="K44" s="68"/>
      <c r="L44" s="6"/>
      <c r="M44" s="8"/>
      <c r="N44" s="57"/>
      <c r="O44" s="68"/>
      <c r="P44" s="6"/>
      <c r="Q44" s="8"/>
      <c r="R44" s="57"/>
      <c r="S44" s="10"/>
      <c r="T44" s="6"/>
      <c r="U44" s="8"/>
      <c r="V44" s="57"/>
    </row>
    <row r="45" spans="2:22" x14ac:dyDescent="0.2">
      <c r="B45" s="62" t="s">
        <v>67</v>
      </c>
      <c r="C45" s="64"/>
      <c r="D45" s="22"/>
      <c r="E45" s="8"/>
      <c r="F45" s="57"/>
      <c r="G45" s="68"/>
      <c r="H45" s="6"/>
      <c r="I45" s="8"/>
      <c r="J45" s="57"/>
      <c r="K45" s="68"/>
      <c r="L45" s="6"/>
      <c r="M45" s="8"/>
      <c r="N45" s="57"/>
      <c r="O45" s="68"/>
      <c r="P45" s="6"/>
      <c r="Q45" s="8"/>
      <c r="R45" s="57"/>
      <c r="S45" s="10"/>
      <c r="T45" s="6"/>
      <c r="U45" s="8"/>
      <c r="V45" s="57"/>
    </row>
    <row r="46" spans="2:22" x14ac:dyDescent="0.2">
      <c r="B46" s="62" t="s">
        <v>68</v>
      </c>
      <c r="C46" s="64"/>
      <c r="D46" s="22"/>
      <c r="E46" s="8"/>
      <c r="F46" s="57"/>
      <c r="G46" s="68"/>
      <c r="H46" s="6"/>
      <c r="I46" s="8"/>
      <c r="J46" s="57"/>
      <c r="K46" s="68"/>
      <c r="L46" s="6"/>
      <c r="M46" s="8"/>
      <c r="N46" s="57"/>
      <c r="O46" s="68"/>
      <c r="P46" s="6"/>
      <c r="Q46" s="8"/>
      <c r="R46" s="57"/>
      <c r="S46" s="10"/>
      <c r="T46" s="6"/>
      <c r="U46" s="8"/>
      <c r="V46" s="57"/>
    </row>
    <row r="47" spans="2:22" x14ac:dyDescent="0.2">
      <c r="B47" s="62" t="s">
        <v>69</v>
      </c>
      <c r="C47" s="64"/>
      <c r="D47" s="22"/>
      <c r="E47" s="8"/>
      <c r="F47" s="57"/>
      <c r="G47" s="68"/>
      <c r="H47" s="6"/>
      <c r="I47" s="8"/>
      <c r="J47" s="57"/>
      <c r="K47" s="68"/>
      <c r="L47" s="6"/>
      <c r="M47" s="8"/>
      <c r="N47" s="57"/>
      <c r="O47" s="68"/>
      <c r="P47" s="6"/>
      <c r="Q47" s="8"/>
      <c r="R47" s="57"/>
      <c r="S47" s="10"/>
      <c r="T47" s="6"/>
      <c r="U47" s="8"/>
      <c r="V47" s="57"/>
    </row>
    <row r="48" spans="2:22" x14ac:dyDescent="0.2">
      <c r="B48" s="62" t="s">
        <v>70</v>
      </c>
      <c r="C48" s="64"/>
      <c r="D48" s="22"/>
      <c r="E48" s="8"/>
      <c r="F48" s="57"/>
      <c r="G48" s="68"/>
      <c r="H48" s="6"/>
      <c r="I48" s="8"/>
      <c r="J48" s="57"/>
      <c r="K48" s="68"/>
      <c r="L48" s="6"/>
      <c r="M48" s="8"/>
      <c r="N48" s="57"/>
      <c r="O48" s="68"/>
      <c r="P48" s="6"/>
      <c r="Q48" s="8"/>
      <c r="R48" s="57"/>
      <c r="S48" s="10"/>
      <c r="T48" s="6"/>
      <c r="U48" s="8"/>
      <c r="V48" s="57"/>
    </row>
    <row r="49" spans="2:22" x14ac:dyDescent="0.2">
      <c r="B49" s="62" t="s">
        <v>71</v>
      </c>
      <c r="C49" s="64"/>
      <c r="D49" s="22"/>
      <c r="E49" s="8"/>
      <c r="F49" s="57"/>
      <c r="G49" s="68"/>
      <c r="H49" s="6"/>
      <c r="I49" s="8"/>
      <c r="J49" s="57"/>
      <c r="K49" s="68"/>
      <c r="L49" s="6"/>
      <c r="M49" s="8"/>
      <c r="N49" s="57"/>
      <c r="O49" s="68"/>
      <c r="P49" s="6"/>
      <c r="Q49" s="8"/>
      <c r="R49" s="57"/>
      <c r="S49" s="10"/>
      <c r="T49" s="6"/>
      <c r="U49" s="8"/>
      <c r="V49" s="57"/>
    </row>
    <row r="50" spans="2:22" ht="13.5" thickBot="1" x14ac:dyDescent="0.25">
      <c r="B50" s="69" t="s">
        <v>72</v>
      </c>
      <c r="C50" s="70"/>
      <c r="D50" s="71"/>
      <c r="E50" s="72"/>
      <c r="F50" s="73"/>
      <c r="G50" s="74"/>
      <c r="H50" s="27"/>
      <c r="I50" s="72"/>
      <c r="J50" s="73"/>
      <c r="K50" s="74"/>
      <c r="L50" s="27"/>
      <c r="M50" s="72"/>
      <c r="N50" s="73"/>
      <c r="O50" s="74"/>
      <c r="P50" s="27"/>
      <c r="Q50" s="72"/>
      <c r="R50" s="73"/>
      <c r="S50" s="75"/>
      <c r="T50" s="27"/>
      <c r="U50" s="72"/>
      <c r="V50" s="73"/>
    </row>
    <row r="51" spans="2:22" ht="16.5" thickBot="1" x14ac:dyDescent="0.3">
      <c r="B51" s="76"/>
      <c r="C51" s="76"/>
      <c r="D51" s="77"/>
      <c r="E51" s="78">
        <f>SUM(E14:E50)-1</f>
        <v>2</v>
      </c>
      <c r="F51" s="79">
        <f>POWER(C53,E51)</f>
        <v>0.96157636000000002</v>
      </c>
      <c r="G51" s="80"/>
      <c r="H51" s="77"/>
      <c r="I51" s="78">
        <f>SUM(I14:I50)-1</f>
        <v>1</v>
      </c>
      <c r="J51" s="79">
        <f>POWER(C53,I51)</f>
        <v>0.98060000000000003</v>
      </c>
      <c r="K51" s="80"/>
      <c r="L51" s="77"/>
      <c r="M51" s="78">
        <f>SUM(M14:M50)-1</f>
        <v>3</v>
      </c>
      <c r="N51" s="79">
        <f>POWER(C53,M51)</f>
        <v>0.94292177861600002</v>
      </c>
      <c r="O51" s="80"/>
      <c r="P51" s="77"/>
      <c r="Q51" s="78">
        <f>SUM(Q14:Q50)-1</f>
        <v>1</v>
      </c>
      <c r="R51" s="79">
        <f>POWER(C53,Q51)</f>
        <v>0.98060000000000003</v>
      </c>
      <c r="S51" s="81"/>
      <c r="T51" s="77"/>
      <c r="U51" s="78">
        <f>SUM(U14:U50)-1</f>
        <v>3</v>
      </c>
      <c r="V51" s="79">
        <f>POWER(C53,U51)</f>
        <v>0.94292177861600002</v>
      </c>
    </row>
    <row r="52" spans="2:22" s="13" customFormat="1" ht="19.5" customHeight="1" thickBot="1" x14ac:dyDescent="0.3">
      <c r="B52" s="94" t="s">
        <v>27</v>
      </c>
      <c r="C52" s="94"/>
      <c r="D52" s="95">
        <f>(D54*D4)/C11</f>
        <v>8.1600000000000006E-2</v>
      </c>
      <c r="E52" s="96"/>
      <c r="F52" s="97">
        <f>D52*F51</f>
        <v>7.846463097600001E-2</v>
      </c>
      <c r="G52" s="98"/>
      <c r="H52" s="95">
        <f>(H54*D4)/G11</f>
        <v>9.1499999999999998E-2</v>
      </c>
      <c r="I52" s="96"/>
      <c r="J52" s="97">
        <f>J51*H52</f>
        <v>8.9724899999999996E-2</v>
      </c>
      <c r="K52" s="99"/>
      <c r="L52" s="95">
        <f>(L54*D4)/K11</f>
        <v>9.6666666666666665E-2</v>
      </c>
      <c r="M52" s="96"/>
      <c r="N52" s="97">
        <f>L52*N51</f>
        <v>9.1149105266213337E-2</v>
      </c>
      <c r="O52" s="99"/>
      <c r="P52" s="95">
        <f>(P54*D4)/O11</f>
        <v>0.13333333333333333</v>
      </c>
      <c r="Q52" s="96"/>
      <c r="R52" s="97">
        <f>P52*R51</f>
        <v>0.13074666666666668</v>
      </c>
      <c r="S52" s="100"/>
      <c r="T52" s="95">
        <f>(T54*D4)/S11</f>
        <v>9.0909090909090912E-2</v>
      </c>
      <c r="U52" s="96"/>
      <c r="V52" s="97">
        <f>T52*V51</f>
        <v>8.5720161692363642E-2</v>
      </c>
    </row>
    <row r="53" spans="2:22" ht="31.5" customHeight="1" thickBot="1" x14ac:dyDescent="0.25">
      <c r="B53" s="86" t="s">
        <v>4</v>
      </c>
      <c r="C53" s="87">
        <v>0.98060000000000003</v>
      </c>
      <c r="D53" s="17"/>
      <c r="E53" s="17"/>
      <c r="F53" s="59"/>
      <c r="G53" s="58"/>
      <c r="H53" s="17"/>
      <c r="I53" s="17"/>
      <c r="J53" s="59"/>
      <c r="K53" s="58"/>
      <c r="L53" s="17"/>
      <c r="M53" s="17"/>
      <c r="N53" s="59"/>
      <c r="O53" s="58"/>
      <c r="P53" s="17"/>
      <c r="Q53" s="17"/>
      <c r="R53" s="59"/>
      <c r="S53" s="17"/>
      <c r="T53" s="17"/>
      <c r="U53" s="17"/>
      <c r="V53" s="59"/>
    </row>
    <row r="54" spans="2:22" s="38" customFormat="1" ht="21" thickBot="1" x14ac:dyDescent="0.25">
      <c r="B54" s="101" t="s">
        <v>121</v>
      </c>
      <c r="C54" s="88"/>
      <c r="D54" s="89">
        <v>2.0400000000000001E-2</v>
      </c>
      <c r="E54" s="90"/>
      <c r="F54" s="91">
        <f>D54*F51</f>
        <v>1.9616157744000003E-2</v>
      </c>
      <c r="G54" s="92"/>
      <c r="H54" s="89">
        <v>1.83E-2</v>
      </c>
      <c r="I54" s="90"/>
      <c r="J54" s="91">
        <f>H54*J51</f>
        <v>1.7944979999999999E-2</v>
      </c>
      <c r="K54" s="92"/>
      <c r="L54" s="89">
        <v>1.4500000000000001E-2</v>
      </c>
      <c r="M54" s="90"/>
      <c r="N54" s="91">
        <f>L54*N51</f>
        <v>1.3672365789932001E-2</v>
      </c>
      <c r="O54" s="92"/>
      <c r="P54" s="89">
        <v>2E-3</v>
      </c>
      <c r="Q54" s="90"/>
      <c r="R54" s="91">
        <f>P54*R51</f>
        <v>1.9612000000000002E-3</v>
      </c>
      <c r="S54" s="93"/>
      <c r="T54" s="89">
        <v>3.0000000000000001E-3</v>
      </c>
      <c r="U54" s="90"/>
      <c r="V54" s="91">
        <f>T54*V51</f>
        <v>2.828765335848E-3</v>
      </c>
    </row>
    <row r="55" spans="2:22" s="17" customFormat="1" ht="57" customHeight="1" x14ac:dyDescent="0.2">
      <c r="B55" s="18"/>
      <c r="C55" s="19"/>
      <c r="D55" s="82" t="s">
        <v>119</v>
      </c>
      <c r="E55" s="82"/>
      <c r="F55" s="83" t="s">
        <v>118</v>
      </c>
      <c r="G55" s="84"/>
      <c r="H55" s="82" t="s">
        <v>120</v>
      </c>
      <c r="I55" s="85"/>
      <c r="J55" s="85"/>
      <c r="K55" s="85"/>
      <c r="L55" s="82" t="s">
        <v>120</v>
      </c>
      <c r="M55" s="85"/>
      <c r="N55" s="85"/>
      <c r="O55" s="85"/>
      <c r="P55" s="82" t="s">
        <v>120</v>
      </c>
      <c r="Q55" s="85"/>
      <c r="R55" s="85"/>
      <c r="S55" s="85"/>
      <c r="T55" s="82" t="s">
        <v>120</v>
      </c>
      <c r="U55" s="85"/>
      <c r="V55" s="85"/>
    </row>
    <row r="56" spans="2:22" s="17" customFormat="1" x14ac:dyDescent="0.2">
      <c r="B56" s="18"/>
      <c r="C56" s="19"/>
      <c r="D56" s="82"/>
      <c r="E56" s="82"/>
      <c r="F56" s="83"/>
      <c r="G56" s="84"/>
      <c r="H56" s="82"/>
      <c r="I56" s="85"/>
      <c r="J56" s="85"/>
      <c r="K56" s="85"/>
      <c r="L56" s="82"/>
      <c r="M56" s="85"/>
      <c r="N56" s="85"/>
      <c r="O56" s="85"/>
      <c r="P56" s="82"/>
      <c r="Q56" s="85"/>
      <c r="R56" s="85"/>
      <c r="S56" s="85"/>
      <c r="T56" s="82"/>
      <c r="U56" s="85"/>
      <c r="V56" s="85"/>
    </row>
    <row r="57" spans="2:22" ht="14.45" customHeight="1" thickBot="1" x14ac:dyDescent="0.25">
      <c r="B57" s="11"/>
      <c r="C57" s="12"/>
      <c r="H57" s="16"/>
      <c r="I57" s="16"/>
      <c r="J57" s="16"/>
      <c r="K57" s="16"/>
      <c r="L57" s="16"/>
      <c r="M57" s="16"/>
      <c r="N57" s="16"/>
      <c r="O57" s="16"/>
    </row>
    <row r="58" spans="2:22" ht="34.5" customHeight="1" thickBot="1" x14ac:dyDescent="0.25">
      <c r="B58" s="60" t="s">
        <v>12</v>
      </c>
      <c r="C58" s="216" t="s">
        <v>13</v>
      </c>
      <c r="D58" s="217"/>
      <c r="E58" s="216" t="s">
        <v>14</v>
      </c>
      <c r="F58" s="217"/>
      <c r="G58" s="216" t="s">
        <v>15</v>
      </c>
      <c r="H58" s="217"/>
      <c r="I58" s="216" t="s">
        <v>111</v>
      </c>
      <c r="J58" s="217"/>
      <c r="K58" s="16"/>
      <c r="L58" s="213" t="s">
        <v>16</v>
      </c>
      <c r="M58" s="214"/>
      <c r="N58" s="215"/>
    </row>
    <row r="59" spans="2:22" ht="25.5" x14ac:dyDescent="0.2">
      <c r="B59" s="191" t="s">
        <v>123</v>
      </c>
      <c r="C59" s="223">
        <v>0.97499999999999998</v>
      </c>
      <c r="D59" s="224"/>
      <c r="E59" s="225"/>
      <c r="F59" s="226"/>
      <c r="G59" s="225"/>
      <c r="H59" s="226"/>
      <c r="I59" s="225"/>
      <c r="J59" s="226"/>
      <c r="K59" s="16"/>
      <c r="L59" s="181"/>
      <c r="M59" s="180" t="s">
        <v>125</v>
      </c>
      <c r="N59" s="182" t="s">
        <v>33</v>
      </c>
    </row>
    <row r="60" spans="2:22" ht="30" customHeight="1" x14ac:dyDescent="0.2">
      <c r="B60" s="107"/>
      <c r="C60" s="108" t="s">
        <v>1</v>
      </c>
      <c r="D60" s="109"/>
      <c r="E60" s="108" t="s">
        <v>2</v>
      </c>
      <c r="F60" s="109"/>
      <c r="G60" s="108" t="s">
        <v>3</v>
      </c>
      <c r="H60" s="109"/>
      <c r="I60" s="108" t="s">
        <v>112</v>
      </c>
      <c r="J60" s="109"/>
      <c r="K60" s="16"/>
      <c r="L60" s="183" t="s">
        <v>17</v>
      </c>
      <c r="M60" s="125">
        <f>D54</f>
        <v>2.0400000000000001E-2</v>
      </c>
      <c r="N60" s="184">
        <f>F54</f>
        <v>1.9616157744000003E-2</v>
      </c>
    </row>
    <row r="61" spans="2:22" ht="27" x14ac:dyDescent="0.2">
      <c r="B61" s="110" t="s">
        <v>124</v>
      </c>
      <c r="C61" s="111">
        <v>6.0900000000000003E-2</v>
      </c>
      <c r="D61" s="109"/>
      <c r="E61" s="111">
        <v>4.7999999999999996E-3</v>
      </c>
      <c r="F61" s="109"/>
      <c r="G61" s="111">
        <v>2.8999999999999998E-3</v>
      </c>
      <c r="H61" s="109"/>
      <c r="I61" s="111">
        <v>3.0000000000000001E-3</v>
      </c>
      <c r="J61" s="109"/>
      <c r="K61" s="16"/>
      <c r="L61" s="185" t="s">
        <v>18</v>
      </c>
      <c r="M61" s="125">
        <f>H54</f>
        <v>1.83E-2</v>
      </c>
      <c r="N61" s="184">
        <f>J54</f>
        <v>1.7944979999999999E-2</v>
      </c>
    </row>
    <row r="62" spans="2:22" ht="20.25" customHeight="1" thickBot="1" x14ac:dyDescent="0.25">
      <c r="B62" s="112" t="s">
        <v>33</v>
      </c>
      <c r="C62" s="124">
        <f>C61*C59</f>
        <v>5.93775E-2</v>
      </c>
      <c r="D62" s="113"/>
      <c r="E62" s="124">
        <f>E61*C59</f>
        <v>4.6799999999999993E-3</v>
      </c>
      <c r="F62" s="113"/>
      <c r="G62" s="123">
        <f>G61*C59</f>
        <v>2.8274999999999997E-3</v>
      </c>
      <c r="H62" s="113"/>
      <c r="I62" s="124">
        <f>I61*C59</f>
        <v>2.9250000000000001E-3</v>
      </c>
      <c r="J62" s="113"/>
      <c r="K62" s="16"/>
      <c r="L62" s="183" t="s">
        <v>19</v>
      </c>
      <c r="M62" s="125">
        <f>L54</f>
        <v>1.4500000000000001E-2</v>
      </c>
      <c r="N62" s="184">
        <f>N54</f>
        <v>1.3672365789932001E-2</v>
      </c>
    </row>
    <row r="63" spans="2:22" ht="13.9" customHeight="1" x14ac:dyDescent="0.25">
      <c r="B63" s="143"/>
      <c r="C63" s="127"/>
      <c r="D63" s="17"/>
      <c r="E63" s="127"/>
      <c r="F63" s="17"/>
      <c r="G63" s="127"/>
      <c r="H63" s="17"/>
      <c r="I63" s="144"/>
      <c r="J63" s="145"/>
      <c r="K63" s="16"/>
      <c r="L63" s="183" t="s">
        <v>20</v>
      </c>
      <c r="M63" s="125">
        <f>C61</f>
        <v>6.0900000000000003E-2</v>
      </c>
      <c r="N63" s="184">
        <f>C62</f>
        <v>5.93775E-2</v>
      </c>
    </row>
    <row r="64" spans="2:22" ht="13.9" customHeight="1" thickBot="1" x14ac:dyDescent="0.3">
      <c r="B64" s="143"/>
      <c r="C64" s="127"/>
      <c r="D64" s="17"/>
      <c r="E64" s="127"/>
      <c r="F64" s="17"/>
      <c r="G64" s="127"/>
      <c r="H64" s="17"/>
      <c r="I64" s="144"/>
      <c r="J64" s="145"/>
      <c r="K64" s="16"/>
      <c r="L64" s="183" t="s">
        <v>21</v>
      </c>
      <c r="M64" s="125">
        <f>E61</f>
        <v>4.7999999999999996E-3</v>
      </c>
      <c r="N64" s="184">
        <f>E62</f>
        <v>4.6799999999999993E-3</v>
      </c>
    </row>
    <row r="65" spans="1:15" ht="15.75" thickBot="1" x14ac:dyDescent="0.3">
      <c r="B65" s="148" t="s">
        <v>127</v>
      </c>
      <c r="C65" s="149"/>
      <c r="D65" s="149"/>
      <c r="E65" s="149"/>
      <c r="F65" s="149"/>
      <c r="G65" s="149"/>
      <c r="H65" s="150"/>
      <c r="I65" s="17"/>
      <c r="J65" s="59"/>
      <c r="K65" s="16"/>
      <c r="L65" s="183" t="s">
        <v>111</v>
      </c>
      <c r="M65" s="125">
        <f>I61</f>
        <v>3.0000000000000001E-3</v>
      </c>
      <c r="N65" s="184">
        <f>I62</f>
        <v>2.9250000000000001E-3</v>
      </c>
    </row>
    <row r="66" spans="1:15" ht="15.75" customHeight="1" thickBot="1" x14ac:dyDescent="0.25">
      <c r="B66" s="155" t="s">
        <v>129</v>
      </c>
      <c r="C66" s="130"/>
      <c r="D66" s="130"/>
      <c r="E66" s="151">
        <f>C7</f>
        <v>1.3212073415965981</v>
      </c>
      <c r="F66" s="133"/>
      <c r="G66" s="131"/>
      <c r="H66" s="132"/>
      <c r="I66" s="17"/>
      <c r="J66" s="59"/>
      <c r="L66" s="183" t="s">
        <v>22</v>
      </c>
      <c r="M66" s="125">
        <f>G61</f>
        <v>2.8999999999999998E-3</v>
      </c>
      <c r="N66" s="184">
        <f>G62</f>
        <v>2.8274999999999997E-3</v>
      </c>
    </row>
    <row r="67" spans="1:15" ht="17.25" customHeight="1" thickBot="1" x14ac:dyDescent="0.25">
      <c r="B67" s="152" t="s">
        <v>130</v>
      </c>
      <c r="C67" s="153" t="s">
        <v>141</v>
      </c>
      <c r="D67" s="153" t="s">
        <v>85</v>
      </c>
      <c r="E67" s="154" t="s">
        <v>86</v>
      </c>
      <c r="F67" s="153" t="s">
        <v>87</v>
      </c>
      <c r="G67" s="153" t="s">
        <v>88</v>
      </c>
      <c r="H67" s="153" t="s">
        <v>89</v>
      </c>
      <c r="I67" s="17"/>
      <c r="J67" s="59"/>
      <c r="L67" s="183" t="s">
        <v>29</v>
      </c>
      <c r="M67" s="125">
        <f>P54</f>
        <v>2E-3</v>
      </c>
      <c r="N67" s="184">
        <f>R54</f>
        <v>1.9612000000000002E-3</v>
      </c>
    </row>
    <row r="68" spans="1:15" x14ac:dyDescent="0.2">
      <c r="B68" s="134" t="s">
        <v>75</v>
      </c>
      <c r="C68" s="135">
        <v>1</v>
      </c>
      <c r="D68" s="136">
        <v>0.99</v>
      </c>
      <c r="E68" s="137">
        <v>0.97499999999999998</v>
      </c>
      <c r="F68" s="136">
        <v>0.97</v>
      </c>
      <c r="G68" s="136">
        <v>0.94</v>
      </c>
      <c r="H68" s="138">
        <v>0.9</v>
      </c>
      <c r="I68" s="17"/>
      <c r="J68" s="59"/>
      <c r="L68" s="186" t="s">
        <v>32</v>
      </c>
      <c r="M68" s="126">
        <f>T54</f>
        <v>3.0000000000000001E-3</v>
      </c>
      <c r="N68" s="187">
        <f>V54</f>
        <v>2.828765335848E-3</v>
      </c>
    </row>
    <row r="69" spans="1:15" ht="15.75" thickBot="1" x14ac:dyDescent="0.25">
      <c r="B69" s="139" t="s">
        <v>74</v>
      </c>
      <c r="C69" s="35">
        <v>1</v>
      </c>
      <c r="D69" s="31">
        <v>0.99</v>
      </c>
      <c r="E69" s="128">
        <v>0.97499999999999998</v>
      </c>
      <c r="F69" s="31">
        <v>0.97</v>
      </c>
      <c r="G69" s="31">
        <v>0.91</v>
      </c>
      <c r="H69" s="32">
        <v>0.88</v>
      </c>
      <c r="I69" s="17"/>
      <c r="J69" s="59"/>
      <c r="L69" s="188" t="s">
        <v>23</v>
      </c>
      <c r="M69" s="189">
        <f>SUM(M60:M68)</f>
        <v>0.1298</v>
      </c>
      <c r="N69" s="190">
        <f>SUM(N60:N68)</f>
        <v>0.12583346886978</v>
      </c>
      <c r="O69" s="1" t="s">
        <v>126</v>
      </c>
    </row>
    <row r="70" spans="1:15" x14ac:dyDescent="0.2">
      <c r="B70" s="139" t="s">
        <v>73</v>
      </c>
      <c r="C70" s="35">
        <v>1</v>
      </c>
      <c r="D70" s="31">
        <v>0.99</v>
      </c>
      <c r="E70" s="128">
        <v>0.97499999999999998</v>
      </c>
      <c r="F70" s="31">
        <v>0.97</v>
      </c>
      <c r="G70" s="31">
        <v>0.91</v>
      </c>
      <c r="H70" s="32">
        <v>0.88</v>
      </c>
      <c r="I70" s="17"/>
      <c r="J70" s="59"/>
      <c r="L70" s="220"/>
      <c r="M70" s="220"/>
    </row>
    <row r="71" spans="1:15" ht="15.75" customHeight="1" thickBot="1" x14ac:dyDescent="0.25">
      <c r="B71" s="139" t="s">
        <v>76</v>
      </c>
      <c r="C71" s="35">
        <v>1</v>
      </c>
      <c r="D71" s="31">
        <v>0.99</v>
      </c>
      <c r="E71" s="128">
        <v>0.97499999999999998</v>
      </c>
      <c r="F71" s="31">
        <v>0.97</v>
      </c>
      <c r="G71" s="31">
        <v>0.93</v>
      </c>
      <c r="H71" s="32">
        <v>0.89</v>
      </c>
      <c r="I71" s="17"/>
      <c r="J71" s="59"/>
    </row>
    <row r="72" spans="1:15" ht="13.5" thickBot="1" x14ac:dyDescent="0.25">
      <c r="A72" s="142">
        <f>D4</f>
        <v>4000000</v>
      </c>
      <c r="B72" s="140" t="s">
        <v>77</v>
      </c>
      <c r="C72" s="128">
        <v>1</v>
      </c>
      <c r="D72" s="128">
        <v>0.99</v>
      </c>
      <c r="E72" s="129">
        <v>0.97499999999999998</v>
      </c>
      <c r="F72" s="31">
        <v>0.97</v>
      </c>
      <c r="G72" s="31">
        <v>0.93</v>
      </c>
      <c r="H72" s="32">
        <v>0.9</v>
      </c>
      <c r="I72" s="17"/>
      <c r="J72" s="59"/>
    </row>
    <row r="73" spans="1:15" x14ac:dyDescent="0.2">
      <c r="A73" s="221" t="s">
        <v>128</v>
      </c>
      <c r="B73" s="139" t="s">
        <v>78</v>
      </c>
      <c r="C73" s="35">
        <v>1</v>
      </c>
      <c r="D73" s="31">
        <v>0.99</v>
      </c>
      <c r="E73" s="31">
        <v>0.97499999999999998</v>
      </c>
      <c r="F73" s="31">
        <v>0.97</v>
      </c>
      <c r="G73" s="31">
        <v>0.94</v>
      </c>
      <c r="H73" s="32">
        <v>0.92</v>
      </c>
      <c r="I73" s="17"/>
      <c r="J73" s="59"/>
    </row>
    <row r="74" spans="1:15" x14ac:dyDescent="0.2">
      <c r="A74" s="222"/>
      <c r="B74" s="139" t="s">
        <v>79</v>
      </c>
      <c r="C74" s="35">
        <v>1</v>
      </c>
      <c r="D74" s="31">
        <v>0.99</v>
      </c>
      <c r="E74" s="31">
        <v>0.97499999999999998</v>
      </c>
      <c r="F74" s="31">
        <v>0.97</v>
      </c>
      <c r="G74" s="31">
        <v>0.94</v>
      </c>
      <c r="H74" s="32">
        <v>0.94</v>
      </c>
      <c r="I74" s="17"/>
      <c r="J74" s="59"/>
    </row>
    <row r="75" spans="1:15" x14ac:dyDescent="0.2">
      <c r="A75" s="222"/>
      <c r="B75" s="139" t="s">
        <v>80</v>
      </c>
      <c r="C75" s="35">
        <v>1</v>
      </c>
      <c r="D75" s="31">
        <v>0.99</v>
      </c>
      <c r="E75" s="31">
        <v>0.97499999999999998</v>
      </c>
      <c r="F75" s="31">
        <v>0.97</v>
      </c>
      <c r="G75" s="31">
        <v>0.95</v>
      </c>
      <c r="H75" s="32">
        <v>0.94</v>
      </c>
      <c r="I75" s="17"/>
      <c r="J75" s="59"/>
    </row>
    <row r="76" spans="1:15" x14ac:dyDescent="0.2">
      <c r="A76" s="222"/>
      <c r="B76" s="139" t="s">
        <v>81</v>
      </c>
      <c r="C76" s="35">
        <v>1</v>
      </c>
      <c r="D76" s="31">
        <v>0.99</v>
      </c>
      <c r="E76" s="31">
        <v>0.97499999999999998</v>
      </c>
      <c r="F76" s="31">
        <v>0.97</v>
      </c>
      <c r="G76" s="31">
        <v>0.96</v>
      </c>
      <c r="H76" s="32">
        <v>0.95</v>
      </c>
      <c r="I76" s="17"/>
      <c r="J76" s="59"/>
    </row>
    <row r="77" spans="1:15" ht="12.75" customHeight="1" x14ac:dyDescent="0.2">
      <c r="A77" s="222"/>
      <c r="B77" s="139" t="s">
        <v>82</v>
      </c>
      <c r="C77" s="35">
        <v>1</v>
      </c>
      <c r="D77" s="31">
        <v>0.99</v>
      </c>
      <c r="E77" s="31">
        <v>0.98</v>
      </c>
      <c r="F77" s="31">
        <v>0.98</v>
      </c>
      <c r="G77" s="31">
        <v>0.97</v>
      </c>
      <c r="H77" s="32">
        <v>0.97</v>
      </c>
      <c r="I77" s="17"/>
      <c r="J77" s="59"/>
    </row>
    <row r="78" spans="1:15" x14ac:dyDescent="0.2">
      <c r="B78" s="139" t="s">
        <v>83</v>
      </c>
      <c r="C78" s="35">
        <v>1</v>
      </c>
      <c r="D78" s="31">
        <v>0.99</v>
      </c>
      <c r="E78" s="31">
        <v>0.98</v>
      </c>
      <c r="F78" s="31">
        <v>0.98</v>
      </c>
      <c r="G78" s="31">
        <v>0.98</v>
      </c>
      <c r="H78" s="32">
        <v>0.98</v>
      </c>
      <c r="I78" s="17"/>
      <c r="J78" s="59"/>
    </row>
    <row r="79" spans="1:15" x14ac:dyDescent="0.2">
      <c r="B79" s="139" t="s">
        <v>84</v>
      </c>
      <c r="C79" s="35">
        <v>1</v>
      </c>
      <c r="D79" s="31">
        <v>1</v>
      </c>
      <c r="E79" s="31">
        <v>0.99</v>
      </c>
      <c r="F79" s="31">
        <v>0.99</v>
      </c>
      <c r="G79" s="31">
        <v>0.99</v>
      </c>
      <c r="H79" s="32">
        <v>0.99</v>
      </c>
      <c r="I79" s="17"/>
      <c r="J79" s="59"/>
    </row>
    <row r="80" spans="1:15" ht="13.5" thickBot="1" x14ac:dyDescent="0.25">
      <c r="B80" s="141" t="s">
        <v>35</v>
      </c>
      <c r="C80" s="36">
        <v>1</v>
      </c>
      <c r="D80" s="33">
        <v>1</v>
      </c>
      <c r="E80" s="33">
        <v>0.99</v>
      </c>
      <c r="F80" s="33">
        <v>0.99</v>
      </c>
      <c r="G80" s="33">
        <v>0.99</v>
      </c>
      <c r="H80" s="34">
        <v>0.99</v>
      </c>
      <c r="I80" s="146"/>
      <c r="J80" s="147"/>
    </row>
    <row r="85" spans="1:8" ht="13.5" thickBot="1" x14ac:dyDescent="0.25">
      <c r="B85" s="30"/>
    </row>
    <row r="86" spans="1:8" ht="24" customHeight="1" x14ac:dyDescent="0.2">
      <c r="B86" s="192" t="s">
        <v>131</v>
      </c>
      <c r="C86" s="193"/>
      <c r="D86" s="193"/>
      <c r="E86" s="193"/>
      <c r="F86" s="193"/>
      <c r="G86" s="193"/>
      <c r="H86" s="194"/>
    </row>
    <row r="87" spans="1:8" ht="28.5" customHeight="1" thickBot="1" x14ac:dyDescent="0.25">
      <c r="B87" s="208" t="s">
        <v>132</v>
      </c>
      <c r="C87" s="209"/>
      <c r="D87" s="209"/>
      <c r="E87" s="159" t="s">
        <v>139</v>
      </c>
      <c r="F87" s="17"/>
      <c r="G87" s="17"/>
      <c r="H87" s="59"/>
    </row>
    <row r="88" spans="1:8" ht="13.5" thickBot="1" x14ac:dyDescent="0.25">
      <c r="A88" s="58"/>
      <c r="B88" s="175"/>
      <c r="C88" s="176" t="s">
        <v>105</v>
      </c>
      <c r="D88" s="177" t="s">
        <v>106</v>
      </c>
      <c r="E88" s="177" t="s">
        <v>108</v>
      </c>
      <c r="F88" s="177" t="s">
        <v>107</v>
      </c>
      <c r="G88" s="177" t="s">
        <v>109</v>
      </c>
      <c r="H88" s="178" t="s">
        <v>110</v>
      </c>
    </row>
    <row r="89" spans="1:8" ht="15" x14ac:dyDescent="0.25">
      <c r="A89" s="160" t="s">
        <v>94</v>
      </c>
      <c r="B89" s="172" t="s">
        <v>133</v>
      </c>
      <c r="C89" s="173">
        <f>C90*((0.45*C92/C91) + (0.35*C94/C93)+0.2)</f>
        <v>4715170.6336136078</v>
      </c>
      <c r="D89" s="173">
        <f t="shared" ref="D89:H89" si="0">D90*((0.45*D92/D91) + (0.35*D94/D93)+0.2)</f>
        <v>1178792.658403402</v>
      </c>
      <c r="E89" s="173">
        <f t="shared" si="0"/>
        <v>943034.1267227215</v>
      </c>
      <c r="F89" s="173">
        <f t="shared" si="0"/>
        <v>707275.59504204115</v>
      </c>
      <c r="G89" s="173">
        <f t="shared" si="0"/>
        <v>70727.55950420411</v>
      </c>
      <c r="H89" s="174">
        <f t="shared" si="0"/>
        <v>155600.63090924904</v>
      </c>
    </row>
    <row r="90" spans="1:8" x14ac:dyDescent="0.2">
      <c r="A90" s="160" t="s">
        <v>95</v>
      </c>
      <c r="B90" s="106" t="s">
        <v>96</v>
      </c>
      <c r="C90" s="161">
        <f>D4</f>
        <v>4000000</v>
      </c>
      <c r="D90" s="162">
        <f>C11</f>
        <v>1000000</v>
      </c>
      <c r="E90" s="162">
        <f>G11</f>
        <v>800000</v>
      </c>
      <c r="F90" s="163">
        <f>K11</f>
        <v>600000</v>
      </c>
      <c r="G90" s="163">
        <f>O11</f>
        <v>60000</v>
      </c>
      <c r="H90" s="166">
        <f>S11</f>
        <v>132000</v>
      </c>
    </row>
    <row r="91" spans="1:8" x14ac:dyDescent="0.2">
      <c r="A91" s="179" t="s">
        <v>97</v>
      </c>
      <c r="B91" s="106" t="s">
        <v>99</v>
      </c>
      <c r="C91" s="164">
        <v>31.12546</v>
      </c>
      <c r="D91" s="165">
        <f t="shared" ref="D91:H94" si="1">C91</f>
        <v>31.12546</v>
      </c>
      <c r="E91" s="165">
        <f t="shared" si="1"/>
        <v>31.12546</v>
      </c>
      <c r="F91" s="165">
        <f t="shared" si="1"/>
        <v>31.12546</v>
      </c>
      <c r="G91" s="165">
        <f t="shared" si="1"/>
        <v>31.12546</v>
      </c>
      <c r="H91" s="167">
        <f t="shared" si="1"/>
        <v>31.12546</v>
      </c>
    </row>
    <row r="92" spans="1:8" x14ac:dyDescent="0.2">
      <c r="A92" s="179" t="s">
        <v>98</v>
      </c>
      <c r="B92" s="106" t="s">
        <v>100</v>
      </c>
      <c r="C92" s="164">
        <v>33.489759999999997</v>
      </c>
      <c r="D92" s="165">
        <f t="shared" si="1"/>
        <v>33.489759999999997</v>
      </c>
      <c r="E92" s="165">
        <f t="shared" si="1"/>
        <v>33.489759999999997</v>
      </c>
      <c r="F92" s="165">
        <f t="shared" si="1"/>
        <v>33.489759999999997</v>
      </c>
      <c r="G92" s="165">
        <f t="shared" si="1"/>
        <v>33.489759999999997</v>
      </c>
      <c r="H92" s="167">
        <f t="shared" si="1"/>
        <v>33.489759999999997</v>
      </c>
    </row>
    <row r="93" spans="1:8" x14ac:dyDescent="0.2">
      <c r="A93" s="179" t="s">
        <v>101</v>
      </c>
      <c r="B93" s="106" t="s">
        <v>102</v>
      </c>
      <c r="C93" s="26">
        <v>7895</v>
      </c>
      <c r="D93" s="45">
        <f t="shared" si="1"/>
        <v>7895</v>
      </c>
      <c r="E93" s="45">
        <f t="shared" si="1"/>
        <v>7895</v>
      </c>
      <c r="F93" s="45">
        <f t="shared" si="1"/>
        <v>7895</v>
      </c>
      <c r="G93" s="45">
        <f t="shared" si="1"/>
        <v>7895</v>
      </c>
      <c r="H93" s="57">
        <f t="shared" si="1"/>
        <v>7895</v>
      </c>
    </row>
    <row r="94" spans="1:8" ht="13.5" thickBot="1" x14ac:dyDescent="0.25">
      <c r="A94" s="179" t="s">
        <v>104</v>
      </c>
      <c r="B94" s="168" t="s">
        <v>103</v>
      </c>
      <c r="C94" s="169">
        <v>11157</v>
      </c>
      <c r="D94" s="170">
        <f t="shared" si="1"/>
        <v>11157</v>
      </c>
      <c r="E94" s="170">
        <f t="shared" si="1"/>
        <v>11157</v>
      </c>
      <c r="F94" s="170">
        <f t="shared" si="1"/>
        <v>11157</v>
      </c>
      <c r="G94" s="170">
        <f t="shared" si="1"/>
        <v>11157</v>
      </c>
      <c r="H94" s="171">
        <f t="shared" si="1"/>
        <v>11157</v>
      </c>
    </row>
    <row r="95" spans="1:8" x14ac:dyDescent="0.2">
      <c r="A95" s="58"/>
      <c r="B95" s="58"/>
      <c r="C95" s="17"/>
      <c r="D95" s="17"/>
      <c r="E95" s="17"/>
      <c r="F95" s="17"/>
      <c r="G95" s="17"/>
      <c r="H95" s="59"/>
    </row>
    <row r="96" spans="1:8" x14ac:dyDescent="0.2">
      <c r="A96" s="58"/>
      <c r="B96" s="210" t="s">
        <v>134</v>
      </c>
      <c r="C96" s="211"/>
      <c r="D96" s="211"/>
      <c r="E96" s="211"/>
      <c r="F96" s="211"/>
      <c r="G96" s="211"/>
      <c r="H96" s="212"/>
    </row>
    <row r="97" spans="1:8" ht="13.5" thickBot="1" x14ac:dyDescent="0.25">
      <c r="A97" s="58"/>
      <c r="B97" s="205" t="s">
        <v>135</v>
      </c>
      <c r="C97" s="206"/>
      <c r="D97" s="206"/>
      <c r="E97" s="206"/>
      <c r="F97" s="206"/>
      <c r="G97" s="206"/>
      <c r="H97" s="207"/>
    </row>
    <row r="98" spans="1:8" x14ac:dyDescent="0.2">
      <c r="A98" s="58"/>
    </row>
    <row r="99" spans="1:8" x14ac:dyDescent="0.2">
      <c r="A99" s="58"/>
    </row>
    <row r="100" spans="1:8" x14ac:dyDescent="0.2">
      <c r="A100" s="58"/>
    </row>
  </sheetData>
  <sheetProtection selectLockedCells="1" selectUnlockedCells="1"/>
  <mergeCells count="30">
    <mergeCell ref="L70:M70"/>
    <mergeCell ref="A73:A77"/>
    <mergeCell ref="C59:D59"/>
    <mergeCell ref="E59:F59"/>
    <mergeCell ref="G59:H59"/>
    <mergeCell ref="I59:J59"/>
    <mergeCell ref="B97:H97"/>
    <mergeCell ref="B87:D87"/>
    <mergeCell ref="B96:H96"/>
    <mergeCell ref="S10:V10"/>
    <mergeCell ref="L58:N58"/>
    <mergeCell ref="C58:D58"/>
    <mergeCell ref="E58:F58"/>
    <mergeCell ref="G58:H58"/>
    <mergeCell ref="I58:J58"/>
    <mergeCell ref="E11:F11"/>
    <mergeCell ref="E12:F12"/>
    <mergeCell ref="I11:J11"/>
    <mergeCell ref="M11:N11"/>
    <mergeCell ref="Q11:R11"/>
    <mergeCell ref="U11:V11"/>
    <mergeCell ref="I12:J12"/>
    <mergeCell ref="M12:N12"/>
    <mergeCell ref="Q12:R12"/>
    <mergeCell ref="U12:V12"/>
    <mergeCell ref="J1:N1"/>
    <mergeCell ref="C10:F10"/>
    <mergeCell ref="G10:J10"/>
    <mergeCell ref="K10:N10"/>
    <mergeCell ref="O10:R10"/>
  </mergeCells>
  <phoneticPr fontId="2" type="noConversion"/>
  <pageMargins left="0.78740157480314965" right="0.78740157480314965" top="0.98425196850393704" bottom="0.98425196850393704" header="0.51181102362204722" footer="0.51181102362204722"/>
  <pageSetup paperSize="8" scale="70" firstPageNumber="0" fitToHeight="2" orientation="landscape" horizontalDpi="300" verticalDpi="300" r:id="rId1"/>
  <headerFooter alignWithMargins="0">
    <oddHeader>&amp;L&amp;F   - -   &amp;A   - -   p. &amp;P / &amp;N   - - - - -   &amp;D</oddHeader>
    <oddFooter>&amp;L&amp;"Courier New,Regular"&amp;8&amp;Z&amp;F</oddFooter>
  </headerFooter>
  <rowBreaks count="1" manualBreakCount="1">
    <brk id="57"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mode d'emploi</vt:lpstr>
      <vt:lpstr>calcul dégressivité</vt:lpstr>
      <vt:lpstr>'calcul dégressivité'!Zone_d_impression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CFWB</dc:creator>
  <cp:lastModifiedBy>Cellule architecture</cp:lastModifiedBy>
  <cp:lastPrinted>2015-03-06T08:53:42Z</cp:lastPrinted>
  <dcterms:created xsi:type="dcterms:W3CDTF">2013-07-03T14:55:48Z</dcterms:created>
  <dcterms:modified xsi:type="dcterms:W3CDTF">2023-06-05T15:19:16Z</dcterms:modified>
</cp:coreProperties>
</file>